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300" windowHeight="8205" firstSheet="1" activeTab="5"/>
  </bookViews>
  <sheets>
    <sheet name="Exhibit 1(A)(1)" sheetId="2" r:id="rId1"/>
    <sheet name="Exhibit 1(A)(2)" sheetId="5" r:id="rId2"/>
    <sheet name="Exhibit 1(A)(3)" sheetId="1" r:id="rId3"/>
    <sheet name="Exhibit 1(A)(4)" sheetId="3" r:id="rId4"/>
    <sheet name="Exhibit 1(B) - 5Qtr Avg" sheetId="6" r:id="rId5"/>
    <sheet name="Exhibit 1 (C) (1) - 5 Qtr" sheetId="7" r:id="rId6"/>
    <sheet name="Exhibit 1 (C) (2) 5 Qtr" sheetId="8" r:id="rId7"/>
    <sheet name="Exhibit 1(D) - 2Qtr Avg" sheetId="9" r:id="rId8"/>
    <sheet name="Exhibit 1 (E) - 2 Qtr" sheetId="10" r:id="rId9"/>
    <sheet name="Exhibit 1 (F) - 2 Qtr" sheetId="11" r:id="rId10"/>
  </sheets>
  <definedNames>
    <definedName name="\B" localSheetId="0">'Exhibit 1(A)(1)'!$BA$7</definedName>
    <definedName name="\B" localSheetId="1">'Exhibit 1(A)(2)'!$AZ$7</definedName>
    <definedName name="\B">'Exhibit 1(A)(3)'!$AT$7</definedName>
    <definedName name="\E" localSheetId="0">'Exhibit 1(A)(1)'!$BA$4</definedName>
    <definedName name="\E" localSheetId="1">'Exhibit 1(A)(2)'!$AZ$4</definedName>
    <definedName name="\E">'Exhibit 1(A)(3)'!$AT$4</definedName>
    <definedName name="\P" localSheetId="0">'Exhibit 1(A)(1)'!#REF!</definedName>
    <definedName name="\P" localSheetId="1">'Exhibit 1(A)(2)'!#REF!</definedName>
    <definedName name="\P">'Exhibit 1(A)(3)'!#REF!</definedName>
    <definedName name="\S" localSheetId="0">'Exhibit 1(A)(1)'!$BA$6</definedName>
    <definedName name="\S" localSheetId="1">'Exhibit 1(A)(2)'!$AZ$6</definedName>
    <definedName name="\S">'Exhibit 1(A)(3)'!$AT$6</definedName>
    <definedName name="\W" localSheetId="0">'Exhibit 1(A)(1)'!$BA$2</definedName>
    <definedName name="\W" localSheetId="1">'Exhibit 1(A)(2)'!$AZ$2</definedName>
    <definedName name="\W">'Exhibit 1(A)(3)'!$AT$2</definedName>
    <definedName name="Contacts" localSheetId="1">#REF!</definedName>
    <definedName name="Contacts">#REF!</definedName>
    <definedName name="Customers" localSheetId="1">#REF!</definedName>
    <definedName name="Customers">#REF!</definedName>
    <definedName name="INPUT_12MO" localSheetId="1">#REF!</definedName>
    <definedName name="INPUT_12MO">#REF!</definedName>
    <definedName name="INPUT_QTR" localSheetId="1">#REF!</definedName>
    <definedName name="INPUT_QTR">#REF!</definedName>
    <definedName name="INPUT_YTD" localSheetId="1">#REF!</definedName>
    <definedName name="INPUT_YTD">#REF!</definedName>
    <definedName name="M" localSheetId="0">'Exhibit 1(A)(1)'!#REF!</definedName>
    <definedName name="M" localSheetId="1">'Exhibit 1(A)(2)'!#REF!</definedName>
    <definedName name="M">'Exhibit 1(A)(3)'!#REF!</definedName>
    <definedName name="page1">#REF!</definedName>
    <definedName name="PPage1" localSheetId="1">#REF!</definedName>
    <definedName name="PPage1">#REF!</definedName>
    <definedName name="PPage2" localSheetId="1">#REF!</definedName>
    <definedName name="PPage2">#REF!</definedName>
    <definedName name="_xlnm.Print_Area" localSheetId="5">'Exhibit 1 (C) (1) - 5 Qtr'!$A$1:$L$37</definedName>
    <definedName name="_xlnm.Print_Area" localSheetId="6">'Exhibit 1 (C) (2) 5 Qtr'!$A$1:$F$40</definedName>
    <definedName name="_xlnm.Print_Area" localSheetId="9">'Exhibit 1 (F) - 2 Qtr'!$A$1:$G$30</definedName>
    <definedName name="_xlnm.Print_Area" localSheetId="0">'Exhibit 1(A)(1)'!$A$1:$L$72</definedName>
    <definedName name="_xlnm.Print_Area" localSheetId="1">'Exhibit 1(A)(2)'!$A$1:$L$72</definedName>
    <definedName name="_xlnm.Print_Area" localSheetId="2">'Exhibit 1(A)(3)'!$A$1:$L$72</definedName>
    <definedName name="_xlnm.Print_Area" localSheetId="3">'Exhibit 1(A)(4)'!$A$1:$L$73</definedName>
    <definedName name="Print_Area_MI" localSheetId="0">'Exhibit 1(A)(1)'!$A$1:$K$73</definedName>
    <definedName name="Print_Area_MI" localSheetId="1">'Exhibit 1(A)(2)'!$A$1:$K$73</definedName>
    <definedName name="Print_Area_MI" localSheetId="2">'Exhibit 1(A)(3)'!$A$1:$K$73</definedName>
    <definedName name="Print_Area_MI" localSheetId="3">'Exhibit 1(A)(4)'!$A$1:$K$74</definedName>
    <definedName name="Purpose" localSheetId="1">#REF!</definedName>
    <definedName name="Purpose">#REF!</definedName>
    <definedName name="Source" localSheetId="1">#REF!</definedName>
    <definedName name="Source">#REF!</definedName>
    <definedName name="Z_4B977F61_FF26_4133_9C79_5BCE97C8ED3E_.wvu.PrintArea" localSheetId="1" hidden="1">'Exhibit 1(A)(2)'!$A$1:$L$72</definedName>
    <definedName name="Z_4B977F61_FF26_4133_9C79_5BCE97C8ED3E_.wvu.PrintArea" localSheetId="3" hidden="1">'Exhibit 1(A)(4)'!$A$1:$L$73</definedName>
    <definedName name="Z_5BAFBEDA_A811_4DF3_A459_700BDB426DBC_.wvu.PrintArea" localSheetId="0" hidden="1">'Exhibit 1(A)(1)'!$A$1:$L$72</definedName>
    <definedName name="Z_5BAFBEDA_A811_4DF3_A459_700BDB426DBC_.wvu.PrintArea" localSheetId="1" hidden="1">'Exhibit 1(A)(2)'!$A$1:$L$72</definedName>
    <definedName name="Z_5BAFBEDA_A811_4DF3_A459_700BDB426DBC_.wvu.PrintArea" localSheetId="2" hidden="1">'Exhibit 1(A)(3)'!$A$1:$L$72</definedName>
    <definedName name="Z_5BAFBEDA_A811_4DF3_A459_700BDB426DBC_.wvu.PrintArea" localSheetId="3" hidden="1">'Exhibit 1(A)(4)'!$A$1:$L$73</definedName>
    <definedName name="Z_65C8F7B0_A532_44B4_A871_B6E623F665E2_.wvu.PrintArea" localSheetId="1" hidden="1">'Exhibit 1(A)(2)'!$A$1:$L$72</definedName>
    <definedName name="Z_65C8F7B0_A532_44B4_A871_B6E623F665E2_.wvu.PrintArea" localSheetId="3" hidden="1">'Exhibit 1(A)(4)'!$A$1:$L$73</definedName>
    <definedName name="Z_6ECFA0AF_E9CE_419F_92C8_39C27C7BDCE5_.wvu.PrintArea" localSheetId="1" hidden="1">'Exhibit 1(A)(2)'!$A$1:$L$72</definedName>
    <definedName name="Z_6ECFA0AF_E9CE_419F_92C8_39C27C7BDCE5_.wvu.PrintArea" localSheetId="3" hidden="1">'Exhibit 1(A)(4)'!$A$1:$L$73</definedName>
    <definedName name="Z_96A7018B_A3A9_414E_8CDE_5F32204F8FDA_.wvu.PrintArea" localSheetId="0" hidden="1">'Exhibit 1(A)(1)'!$A$1:$L$72</definedName>
    <definedName name="Z_96A7018B_A3A9_414E_8CDE_5F32204F8FDA_.wvu.PrintArea" localSheetId="1" hidden="1">'Exhibit 1(A)(2)'!$A$1:$L$72</definedName>
    <definedName name="Z_96A7018B_A3A9_414E_8CDE_5F32204F8FDA_.wvu.PrintArea" localSheetId="2" hidden="1">'Exhibit 1(A)(3)'!$A$1:$L$72</definedName>
    <definedName name="Z_96A7018B_A3A9_414E_8CDE_5F32204F8FDA_.wvu.PrintArea" localSheetId="3" hidden="1">'Exhibit 1(A)(4)'!$A$1:$L$73</definedName>
    <definedName name="Z_F40A1AC6_E0D2_4D6C_979C_A59329AC553F_.wvu.PrintArea" localSheetId="1" hidden="1">'Exhibit 1(A)(2)'!$A$1:$L$72</definedName>
    <definedName name="Z_F40A1AC6_E0D2_4D6C_979C_A59329AC553F_.wvu.PrintArea" localSheetId="3" hidden="1">'Exhibit 1(A)(4)'!$A$1:$L$73</definedName>
  </definedNames>
  <calcPr calcId="145621"/>
</workbook>
</file>

<file path=xl/calcChain.xml><?xml version="1.0" encoding="utf-8"?>
<calcChain xmlns="http://schemas.openxmlformats.org/spreadsheetml/2006/main">
  <c r="E49" i="2" l="1"/>
  <c r="E53" i="2" l="1"/>
  <c r="E66" i="2" s="1"/>
  <c r="E70" i="2" s="1"/>
  <c r="E64" i="2" l="1"/>
  <c r="E47" i="2"/>
  <c r="E34" i="2"/>
  <c r="E35" i="2"/>
  <c r="E39" i="2" l="1"/>
  <c r="E41" i="2" s="1"/>
  <c r="E43" i="2" s="1"/>
  <c r="E70" i="5" l="1"/>
  <c r="D23" i="11" l="1"/>
  <c r="D25" i="11" s="1"/>
  <c r="D29" i="11" s="1"/>
  <c r="A21" i="11"/>
  <c r="A8" i="10"/>
  <c r="A13" i="11" s="1"/>
  <c r="D37" i="9"/>
  <c r="D26" i="8"/>
  <c r="D28" i="8" s="1"/>
  <c r="D32" i="8" s="1"/>
  <c r="A13" i="8"/>
  <c r="A10" i="8"/>
  <c r="A5" i="9" s="1"/>
  <c r="A5" i="10" s="1"/>
  <c r="A10" i="11" s="1"/>
  <c r="A8" i="7"/>
  <c r="A5" i="7"/>
  <c r="D15" i="6"/>
  <c r="D37" i="6" s="1"/>
  <c r="D41" i="6" s="1"/>
  <c r="K30" i="7" s="1"/>
  <c r="D41" i="9" l="1"/>
  <c r="K30" i="10" s="1"/>
  <c r="G18" i="10"/>
  <c r="K16" i="10" s="1"/>
  <c r="K34" i="10" s="1"/>
  <c r="G18" i="7"/>
  <c r="E71" i="3"/>
  <c r="E70" i="1"/>
  <c r="K14" i="7" l="1"/>
  <c r="K16" i="7"/>
  <c r="K34" i="7" s="1"/>
  <c r="K15" i="7"/>
  <c r="I24" i="7" s="1"/>
  <c r="K24" i="7" s="1"/>
  <c r="K15" i="10"/>
  <c r="I24" i="10" s="1"/>
  <c r="K24" i="10" s="1"/>
  <c r="K14" i="10"/>
  <c r="I23" i="10" l="1"/>
  <c r="K23" i="10" s="1"/>
  <c r="K26" i="10" s="1"/>
  <c r="K31" i="10" s="1"/>
  <c r="K32" i="10" s="1"/>
  <c r="K36" i="10" s="1"/>
  <c r="K18" i="10"/>
  <c r="I23" i="7"/>
  <c r="K23" i="7" s="1"/>
  <c r="K26" i="7" s="1"/>
  <c r="K31" i="7" s="1"/>
  <c r="K32" i="7" s="1"/>
  <c r="K36" i="7" s="1"/>
  <c r="K18" i="7"/>
</calcChain>
</file>

<file path=xl/sharedStrings.xml><?xml version="1.0" encoding="utf-8"?>
<sst xmlns="http://schemas.openxmlformats.org/spreadsheetml/2006/main" count="566" uniqueCount="189">
  <si>
    <t xml:space="preserve">             STATEMENT OF ELECTRIC OPERATING REVENUE AND INCOME</t>
  </si>
  <si>
    <t>\W</t>
  </si>
  <si>
    <t>/PPRL1..S80~GQ</t>
  </si>
  <si>
    <t>PRINT WORKPAPERS</t>
  </si>
  <si>
    <t>NAME OF COMPANY:</t>
  </si>
  <si>
    <t>REPORT FOR THE 3 MONTHS:</t>
  </si>
  <si>
    <t>\E</t>
  </si>
  <si>
    <t>{?}{DOWN}~/XG\E~</t>
  </si>
  <si>
    <t>MOVE CURSOR</t>
  </si>
  <si>
    <t xml:space="preserve">         December 31, 2015</t>
  </si>
  <si>
    <t>\S</t>
  </si>
  <si>
    <t>/FS~R</t>
  </si>
  <si>
    <t>SAVE FILE</t>
  </si>
  <si>
    <t>ADDRESS:(number,street,city,state and zip code)</t>
  </si>
  <si>
    <t>\B</t>
  </si>
  <si>
    <t>{?}{EDIT}</t>
  </si>
  <si>
    <t>CHANGE ^ TO '</t>
  </si>
  <si>
    <t>{HOME}</t>
  </si>
  <si>
    <t>LINE</t>
  </si>
  <si>
    <t xml:space="preserve">  REVENUES AND INCOME</t>
  </si>
  <si>
    <t xml:space="preserve"> SALES</t>
  </si>
  <si>
    <t>NO.</t>
  </si>
  <si>
    <t>ITEMS</t>
  </si>
  <si>
    <t xml:space="preserve">  (OMIT CENTS)   </t>
  </si>
  <si>
    <t>(THOUSANDS kWh)</t>
  </si>
  <si>
    <t xml:space="preserve">   CUSTOMERS</t>
  </si>
  <si>
    <t xml:space="preserve">    CURRENT YEAR</t>
  </si>
  <si>
    <t xml:space="preserve">  CURRENT YEAR</t>
  </si>
  <si>
    <t xml:space="preserve"> CURRENT YEAR</t>
  </si>
  <si>
    <t>SALES OF ELECTRIC ENERGY:</t>
  </si>
  <si>
    <t xml:space="preserve">   Residential Service.................</t>
  </si>
  <si>
    <t xml:space="preserve">   Commercial Service..................</t>
  </si>
  <si>
    <t xml:space="preserve">   Industrial Service..................</t>
  </si>
  <si>
    <t xml:space="preserve">   Other Sales to Ultimate Consumers...</t>
  </si>
  <si>
    <t xml:space="preserve">     Total Sales to Ultimate Consumers</t>
  </si>
  <si>
    <t xml:space="preserve">   Sales for Resale ...................</t>
  </si>
  <si>
    <t xml:space="preserve">      Total Sales of Electric Energy...</t>
  </si>
  <si>
    <t>OTHER ELECTRIC REVENUES................</t>
  </si>
  <si>
    <t>XXXXXXXXXXXXXX</t>
  </si>
  <si>
    <t>XXXXXXXXXXXXXXXXXX</t>
  </si>
  <si>
    <t>TOTAL ELECTRIC OPERATING REVENUES......</t>
  </si>
  <si>
    <t>NOTES:</t>
  </si>
  <si>
    <t>ELECTRIC OPERATING EXPENSES:</t>
  </si>
  <si>
    <t xml:space="preserve"> * Accounts 411.6 and 411.7, net</t>
  </si>
  <si>
    <t xml:space="preserve">   Operation &amp; Maintenance Expenses....</t>
  </si>
  <si>
    <t xml:space="preserve">   Depreciation....…</t>
  </si>
  <si>
    <t xml:space="preserve">   Deferrals/Amort.of Reglaty.Assets,Net</t>
  </si>
  <si>
    <t xml:space="preserve">  PROVISION FOR TAXES:</t>
  </si>
  <si>
    <t xml:space="preserve">   Taxes Other Than Income Taxes.......</t>
  </si>
  <si>
    <t xml:space="preserve">   Income Taxes - Federal..............</t>
  </si>
  <si>
    <t xml:space="preserve">   Income Taxes - Other................</t>
  </si>
  <si>
    <t xml:space="preserve">   Prov. for Deferred Income Taxes - Net</t>
  </si>
  <si>
    <t xml:space="preserve">   Investment Tax Credit Adj. - Net....</t>
  </si>
  <si>
    <t xml:space="preserve">     Total Taxes.......................</t>
  </si>
  <si>
    <t xml:space="preserve">     Total Electric Operating Expenses.</t>
  </si>
  <si>
    <t>ELECTRIC UTILITY OPERATING INCOME......</t>
  </si>
  <si>
    <t>OTHER UTILITY OPERATING INCOME.........</t>
  </si>
  <si>
    <t>DISPOSITION OF UTILITY PLANT .........*</t>
  </si>
  <si>
    <t>TOTAL UTILITY OPERATING INCOME.........</t>
  </si>
  <si>
    <t>OTHER INCOME AND DEDUCTIONS - NET......</t>
  </si>
  <si>
    <t>ALLOWANCE FOR OTHER FUNDS USED DURING</t>
  </si>
  <si>
    <t xml:space="preserve">   CONSTRUCTION........................</t>
  </si>
  <si>
    <t>TOTAL INCOME...........................</t>
  </si>
  <si>
    <t>Interest Charges:</t>
  </si>
  <si>
    <t xml:space="preserve">   Interest on Long-Term Debt..........</t>
  </si>
  <si>
    <t xml:space="preserve">   Amort. Debt Disc., Prem. &amp; Expense..</t>
  </si>
  <si>
    <t xml:space="preserve">   Amort. of Gain and Loss on Reacquired</t>
  </si>
  <si>
    <t xml:space="preserve">     Debt - Net........................</t>
  </si>
  <si>
    <t xml:space="preserve">   Other Interest Charges ...........**  </t>
  </si>
  <si>
    <t xml:space="preserve">   Allowance for Borrowed Funds Used </t>
  </si>
  <si>
    <t xml:space="preserve">     During Construction - Credit......</t>
  </si>
  <si>
    <t xml:space="preserve">   Net Interest Charges................</t>
  </si>
  <si>
    <t>NET INCOME..........................…</t>
  </si>
  <si>
    <t>PREFERRED DIVIDENDS....................</t>
  </si>
  <si>
    <t>BALANCE FOR COMMON.....................</t>
  </si>
  <si>
    <t xml:space="preserve"> </t>
  </si>
  <si>
    <t/>
  </si>
  <si>
    <t>REPORT FOR THE 12 MONTHS:</t>
  </si>
  <si>
    <t>EXCLUDING TRANSMISSION BUSINESS SEGMENT</t>
  </si>
  <si>
    <t>Exhibit 1(A)(4)</t>
  </si>
  <si>
    <t>Exhibit 1(A)(1)</t>
  </si>
  <si>
    <t>Exhibit 1(A)(3)</t>
  </si>
  <si>
    <t>THE CONNECTICUT LIGHT AND POWER COMPANY DBA EVERSOURCE ENERGY</t>
  </si>
  <si>
    <t>P.O. BOX 270, HARTFORD, CT 06141-0270</t>
  </si>
  <si>
    <t>THE CONNECTICUT LIGHT AND POWER COMPANY DBA EVERSOURCE</t>
  </si>
  <si>
    <t>Rate of Return on Rate Base</t>
  </si>
  <si>
    <t xml:space="preserve">For the 12 Months Ended December 31, 2015 </t>
  </si>
  <si>
    <t>(Thousands of Dollars)</t>
  </si>
  <si>
    <t>Average *</t>
  </si>
  <si>
    <t>Total Utility Plant In Service</t>
  </si>
  <si>
    <t>UPSVC</t>
  </si>
  <si>
    <t xml:space="preserve">  Plus: Accumulated Provision for Depreciation</t>
  </si>
  <si>
    <t>APDPR</t>
  </si>
  <si>
    <t>Net Utility Plant</t>
  </si>
  <si>
    <t>NETUPS</t>
  </si>
  <si>
    <t>Less:</t>
  </si>
  <si>
    <t xml:space="preserve">  Accumulated Provision for Deferred Income Taxes</t>
  </si>
  <si>
    <t>DFTXADJ</t>
  </si>
  <si>
    <t xml:space="preserve">  Accum. Provision for Def. Income Taxes - FAS109</t>
  </si>
  <si>
    <t>DTXF109</t>
  </si>
  <si>
    <t xml:space="preserve">  Spent Nuclear Fuel Reserve Net of Taxes</t>
  </si>
  <si>
    <t>SNFR</t>
  </si>
  <si>
    <t xml:space="preserve">  Customer Deposits</t>
  </si>
  <si>
    <t>AC235</t>
  </si>
  <si>
    <t xml:space="preserve">  Reserves</t>
  </si>
  <si>
    <t>RESNET</t>
  </si>
  <si>
    <t xml:space="preserve">  Regulatory Liability - Connecticut Yankee</t>
  </si>
  <si>
    <t>AC25412</t>
  </si>
  <si>
    <t xml:space="preserve">  Regulatory Liability - Maine Yankee</t>
  </si>
  <si>
    <t>AC25414</t>
  </si>
  <si>
    <t>Plus:</t>
  </si>
  <si>
    <t xml:space="preserve">  Materials and Supplies, Excluding Fuel</t>
  </si>
  <si>
    <t>MSTOT</t>
  </si>
  <si>
    <t xml:space="preserve">  Regulatory Asset - FAS 109</t>
  </si>
  <si>
    <t>FAS109</t>
  </si>
  <si>
    <t xml:space="preserve">  Working Capital Allowance</t>
  </si>
  <si>
    <t>WKCAP</t>
  </si>
  <si>
    <t xml:space="preserve">  Deferred Taxes on CIAC, Net of Gross-Up</t>
  </si>
  <si>
    <t>CIACNET</t>
  </si>
  <si>
    <t xml:space="preserve">  Regulatory Asset - Connecticut Yankee</t>
  </si>
  <si>
    <t xml:space="preserve">  Regulatory Asset - Maine Yankee</t>
  </si>
  <si>
    <t xml:space="preserve">  Other Deferred Assets</t>
  </si>
  <si>
    <t xml:space="preserve">  Prepayments Reserve</t>
  </si>
  <si>
    <t>PPTOT</t>
  </si>
  <si>
    <t>Rate Base</t>
  </si>
  <si>
    <t>RTBASE</t>
  </si>
  <si>
    <t>Operating Income</t>
  </si>
  <si>
    <t>OPINCOME</t>
  </si>
  <si>
    <t>Rate of Return</t>
  </si>
  <si>
    <t>RORRB</t>
  </si>
  <si>
    <t>* 5 Quarter Average Rate Base</t>
  </si>
  <si>
    <t>Rate of Return on Common Equity</t>
  </si>
  <si>
    <t>Cost of Capital Method</t>
  </si>
  <si>
    <t>Amount</t>
  </si>
  <si>
    <t>Capitalization Ratios</t>
  </si>
  <si>
    <t>5-Q Average</t>
  </si>
  <si>
    <t>Long-Term Debt</t>
  </si>
  <si>
    <t>LTD</t>
  </si>
  <si>
    <t>LTDCR</t>
  </si>
  <si>
    <t>Preferred Stock</t>
  </si>
  <si>
    <t>PS</t>
  </si>
  <si>
    <t>PSCR</t>
  </si>
  <si>
    <t>Common Equity</t>
  </si>
  <si>
    <t>CEADJ</t>
  </si>
  <si>
    <t>CECR</t>
  </si>
  <si>
    <t>Total</t>
  </si>
  <si>
    <t>TOTCAP</t>
  </si>
  <si>
    <t>TOTCR</t>
  </si>
  <si>
    <t>Average</t>
  </si>
  <si>
    <t>Embedded</t>
  </si>
  <si>
    <t>Capitalization</t>
  </si>
  <si>
    <t>Weighted</t>
  </si>
  <si>
    <t>Cost</t>
  </si>
  <si>
    <t>Ratio</t>
  </si>
  <si>
    <t>LTDRT</t>
  </si>
  <si>
    <t>LTDWCST</t>
  </si>
  <si>
    <t>PSRT</t>
  </si>
  <si>
    <t>PSWCST</t>
  </si>
  <si>
    <t>Weighted Costs</t>
  </si>
  <si>
    <t>TOTWCST</t>
  </si>
  <si>
    <t>Less:  Weighted Costs</t>
  </si>
  <si>
    <t>Common Equity Component</t>
  </si>
  <si>
    <t>CECOMP</t>
  </si>
  <si>
    <t>Percentage of Common Equity to Total Capitalization</t>
  </si>
  <si>
    <t xml:space="preserve">                                                                       </t>
  </si>
  <si>
    <t>Return on Common Equity</t>
  </si>
  <si>
    <t>ROE</t>
  </si>
  <si>
    <t>Net Income Method</t>
  </si>
  <si>
    <t>Average Common Equity</t>
  </si>
  <si>
    <t>STCE</t>
  </si>
  <si>
    <t>December 2014</t>
  </si>
  <si>
    <t>March 2015</t>
  </si>
  <si>
    <t>June 2015</t>
  </si>
  <si>
    <t>December 2015</t>
  </si>
  <si>
    <t>Total - 5 Quarters</t>
  </si>
  <si>
    <t>Common Equity - 5-Q Average</t>
  </si>
  <si>
    <t>Earnings For Common - 12 Months Ended</t>
  </si>
  <si>
    <t>EFC</t>
  </si>
  <si>
    <t>Return on Common Equity - 5-Q Average</t>
  </si>
  <si>
    <t>ROENI</t>
  </si>
  <si>
    <t xml:space="preserve">For the 3 Months Ended December 31, 2015 </t>
  </si>
  <si>
    <t>* 2 Quarter Average Rate Base</t>
  </si>
  <si>
    <t>2-Q Average</t>
  </si>
  <si>
    <t>September 2015</t>
  </si>
  <si>
    <t>Total - 2 Quarters</t>
  </si>
  <si>
    <t>Common Equity - 2-Q Average</t>
  </si>
  <si>
    <t>Earnings For Common</t>
  </si>
  <si>
    <t>Return on Common Equity - 2-Q Average</t>
  </si>
  <si>
    <t>Exhibit 1(A)(2)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</si>
</sst>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mmmm\ d\,\ yyyy"/>
    <numFmt numFmtId="167" formatCode="_(&quot;$&quot;* #,##0_);_(&quot;$&quot;* \(#,##0\);_(&quot;$&quot;* &quot;-&quot;??_);_(@_)"/>
    <numFmt numFmtId="168" formatCode="m/d/yy"/>
    <numFmt numFmtId="169" formatCode="mmmm\ yyyy"/>
    <numFmt numFmtId="170" formatCode="_(* #,##0.0000_);_(* \(#,##0.0000\);_(* &quot;-&quot;??_);_(@_)"/>
    <numFmt numFmtId="171" formatCode="_(* #,##0.00000_);_(* \(#,##0.00000\);_(* &quot;-&quot;??_);_(@_)"/>
  </numFmts>
  <fonts count="29">
    <font>
      <sz val="10"/>
      <name val="Arial"/>
    </font>
    <font>
      <sz val="12"/>
      <name val="Helv"/>
    </font>
    <font>
      <sz val="10"/>
      <name val="LinePrinter"/>
      <family val="3"/>
    </font>
    <font>
      <sz val="10"/>
      <name val="LinePrinter"/>
    </font>
    <font>
      <b/>
      <sz val="10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LinePrinter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LinePrinter"/>
    </font>
    <font>
      <b/>
      <u/>
      <sz val="10"/>
      <name val="LinePrinter"/>
    </font>
    <font>
      <b/>
      <u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LinePrinter"/>
      <family val="3"/>
    </font>
    <font>
      <sz val="8"/>
      <name val="Arial"/>
      <family val="2"/>
    </font>
    <font>
      <sz val="10"/>
      <name val="Arial"/>
      <family val="2"/>
    </font>
    <font>
      <b/>
      <u/>
      <sz val="12"/>
      <name val="Courier"/>
      <family val="3"/>
    </font>
    <font>
      <b/>
      <u/>
      <sz val="15"/>
      <name val="Courier"/>
      <family val="3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1" fillId="0" borderId="0"/>
    <xf numFmtId="0" fontId="20" fillId="0" borderId="0"/>
    <xf numFmtId="43" fontId="20" fillId="0" borderId="0" applyFont="0" applyFill="0" applyBorder="0" applyAlignment="0" applyProtection="0"/>
    <xf numFmtId="0" fontId="25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</cellStyleXfs>
  <cellXfs count="251">
    <xf numFmtId="0" fontId="0" fillId="0" borderId="0" xfId="0"/>
    <xf numFmtId="164" fontId="2" fillId="0" borderId="0" xfId="1" applyFont="1" applyBorder="1"/>
    <xf numFmtId="164" fontId="2" fillId="0" borderId="1" xfId="1" applyFont="1" applyBorder="1"/>
    <xf numFmtId="164" fontId="2" fillId="0" borderId="2" xfId="1" applyFont="1" applyBorder="1"/>
    <xf numFmtId="41" fontId="2" fillId="0" borderId="2" xfId="1" applyNumberFormat="1" applyFont="1" applyBorder="1"/>
    <xf numFmtId="164" fontId="3" fillId="0" borderId="3" xfId="1" applyFont="1" applyBorder="1"/>
    <xf numFmtId="164" fontId="2" fillId="0" borderId="0" xfId="1" applyFont="1"/>
    <xf numFmtId="164" fontId="4" fillId="0" borderId="0" xfId="1" quotePrefix="1" applyFont="1" applyFill="1" applyBorder="1" applyAlignment="1">
      <alignment horizontal="left"/>
    </xf>
    <xf numFmtId="164" fontId="4" fillId="0" borderId="4" xfId="1" applyFont="1" applyFill="1" applyBorder="1" applyAlignment="1">
      <alignment horizontal="left"/>
    </xf>
    <xf numFmtId="164" fontId="4" fillId="0" borderId="0" xfId="1" applyFont="1" applyFill="1" applyBorder="1" applyAlignment="1">
      <alignment horizontal="left"/>
    </xf>
    <xf numFmtId="164" fontId="5" fillId="0" borderId="0" xfId="1" applyFont="1" applyFill="1" applyBorder="1" applyAlignment="1">
      <alignment horizontal="left"/>
    </xf>
    <xf numFmtId="41" fontId="4" fillId="0" borderId="0" xfId="1" applyNumberFormat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6" fillId="0" borderId="5" xfId="1" quotePrefix="1" applyFont="1" applyFill="1" applyBorder="1" applyAlignment="1">
      <alignment horizontal="left"/>
    </xf>
    <xf numFmtId="164" fontId="3" fillId="0" borderId="0" xfId="1" applyFont="1" applyFill="1" applyBorder="1" applyAlignment="1">
      <alignment horizontal="center"/>
    </xf>
    <xf numFmtId="164" fontId="2" fillId="0" borderId="0" xfId="1" applyFont="1" applyAlignment="1">
      <alignment horizontal="left"/>
    </xf>
    <xf numFmtId="164" fontId="4" fillId="0" borderId="6" xfId="1" quotePrefix="1" applyFont="1" applyFill="1" applyBorder="1" applyAlignment="1">
      <alignment horizontal="fill"/>
    </xf>
    <xf numFmtId="164" fontId="4" fillId="0" borderId="7" xfId="1" quotePrefix="1" applyFont="1" applyFill="1" applyBorder="1" applyAlignment="1">
      <alignment horizontal="fill"/>
    </xf>
    <xf numFmtId="164" fontId="4" fillId="0" borderId="7" xfId="1" applyFont="1" applyFill="1" applyBorder="1" applyAlignment="1">
      <alignment horizontal="fill"/>
    </xf>
    <xf numFmtId="41" fontId="4" fillId="0" borderId="7" xfId="1" applyNumberFormat="1" applyFont="1" applyFill="1" applyBorder="1" applyAlignment="1">
      <alignment horizontal="fill"/>
    </xf>
    <xf numFmtId="164" fontId="6" fillId="0" borderId="8" xfId="1" quotePrefix="1" applyFont="1" applyFill="1" applyBorder="1" applyAlignment="1">
      <alignment horizontal="left"/>
    </xf>
    <xf numFmtId="164" fontId="7" fillId="0" borderId="4" xfId="1" quotePrefix="1" applyFont="1" applyFill="1" applyBorder="1" applyAlignment="1">
      <alignment horizontal="left"/>
    </xf>
    <xf numFmtId="164" fontId="8" fillId="0" borderId="0" xfId="1" applyFont="1" applyFill="1" applyBorder="1" applyAlignment="1">
      <alignment horizontal="left"/>
    </xf>
    <xf numFmtId="41" fontId="8" fillId="0" borderId="0" xfId="1" applyNumberFormat="1" applyFont="1" applyFill="1" applyBorder="1" applyAlignment="1">
      <alignment horizontal="center"/>
    </xf>
    <xf numFmtId="164" fontId="8" fillId="0" borderId="0" xfId="1" applyFont="1" applyFill="1" applyBorder="1" applyAlignment="1">
      <alignment horizontal="center"/>
    </xf>
    <xf numFmtId="164" fontId="9" fillId="0" borderId="9" xfId="1" applyFont="1" applyBorder="1"/>
    <xf numFmtId="164" fontId="7" fillId="0" borderId="0" xfId="1" quotePrefix="1" applyFont="1" applyFill="1" applyBorder="1" applyAlignment="1">
      <alignment horizontal="left"/>
    </xf>
    <xf numFmtId="164" fontId="8" fillId="0" borderId="4" xfId="1" applyFont="1" applyFill="1" applyBorder="1" applyAlignment="1">
      <alignment horizontal="left"/>
    </xf>
    <xf numFmtId="164" fontId="8" fillId="0" borderId="9" xfId="1" quotePrefix="1" applyFont="1" applyFill="1" applyBorder="1" applyAlignment="1">
      <alignment horizontal="left"/>
    </xf>
    <xf numFmtId="164" fontId="8" fillId="0" borderId="0" xfId="1" quotePrefix="1" applyFont="1" applyFill="1" applyBorder="1" applyAlignment="1">
      <alignment horizontal="left"/>
    </xf>
    <xf numFmtId="164" fontId="9" fillId="0" borderId="6" xfId="1" applyFont="1" applyBorder="1"/>
    <xf numFmtId="164" fontId="8" fillId="0" borderId="7" xfId="1" applyFont="1" applyFill="1" applyBorder="1" applyAlignment="1">
      <alignment horizontal="left"/>
    </xf>
    <xf numFmtId="41" fontId="8" fillId="0" borderId="7" xfId="1" applyNumberFormat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/>
    </xf>
    <xf numFmtId="164" fontId="8" fillId="0" borderId="10" xfId="1" applyFont="1" applyFill="1" applyBorder="1" applyAlignment="1">
      <alignment horizontal="center"/>
    </xf>
    <xf numFmtId="164" fontId="9" fillId="0" borderId="7" xfId="1" applyFont="1" applyBorder="1"/>
    <xf numFmtId="164" fontId="6" fillId="0" borderId="8" xfId="1" quotePrefix="1" applyFont="1" applyFill="1" applyBorder="1" applyAlignment="1"/>
    <xf numFmtId="164" fontId="7" fillId="0" borderId="4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/>
    </xf>
    <xf numFmtId="41" fontId="8" fillId="0" borderId="0" xfId="1" applyNumberFormat="1" applyFont="1" applyFill="1" applyBorder="1" applyAlignment="1" applyProtection="1">
      <alignment horizontal="center"/>
    </xf>
    <xf numFmtId="5" fontId="4" fillId="0" borderId="0" xfId="1" applyNumberFormat="1" applyFont="1" applyFill="1" applyBorder="1" applyAlignment="1" applyProtection="1">
      <alignment horizontal="center"/>
    </xf>
    <xf numFmtId="164" fontId="10" fillId="0" borderId="0" xfId="1" applyFont="1" applyFill="1" applyBorder="1" applyAlignment="1">
      <alignment horizontal="left"/>
    </xf>
    <xf numFmtId="164" fontId="10" fillId="0" borderId="6" xfId="1" applyFont="1" applyFill="1" applyBorder="1" applyAlignment="1">
      <alignment horizontal="fill"/>
    </xf>
    <xf numFmtId="164" fontId="10" fillId="0" borderId="7" xfId="1" applyFont="1" applyFill="1" applyBorder="1" applyAlignment="1">
      <alignment horizontal="fill"/>
    </xf>
    <xf numFmtId="41" fontId="10" fillId="0" borderId="7" xfId="1" applyNumberFormat="1" applyFont="1" applyFill="1" applyBorder="1" applyAlignment="1">
      <alignment horizontal="fill"/>
    </xf>
    <xf numFmtId="164" fontId="10" fillId="0" borderId="7" xfId="1" quotePrefix="1" applyFont="1" applyFill="1" applyBorder="1" applyAlignment="1">
      <alignment horizontal="left"/>
    </xf>
    <xf numFmtId="164" fontId="3" fillId="0" borderId="8" xfId="1" quotePrefix="1" applyFont="1" applyFill="1" applyBorder="1" applyAlignment="1">
      <alignment horizontal="left"/>
    </xf>
    <xf numFmtId="164" fontId="11" fillId="0" borderId="11" xfId="1" applyFont="1" applyFill="1" applyBorder="1" applyAlignment="1">
      <alignment horizontal="left"/>
    </xf>
    <xf numFmtId="164" fontId="11" fillId="0" borderId="0" xfId="1" applyFont="1" applyFill="1" applyBorder="1" applyAlignment="1">
      <alignment horizontal="left"/>
    </xf>
    <xf numFmtId="41" fontId="11" fillId="0" borderId="9" xfId="1" applyNumberFormat="1" applyFont="1" applyFill="1" applyBorder="1" applyAlignment="1">
      <alignment horizontal="center"/>
    </xf>
    <xf numFmtId="164" fontId="11" fillId="0" borderId="12" xfId="1" applyFont="1" applyFill="1" applyBorder="1" applyAlignment="1">
      <alignment horizontal="center"/>
    </xf>
    <xf numFmtId="164" fontId="11" fillId="0" borderId="0" xfId="1" quotePrefix="1" applyFont="1" applyFill="1" applyBorder="1" applyAlignment="1">
      <alignment horizontal="left"/>
    </xf>
    <xf numFmtId="164" fontId="11" fillId="0" borderId="0" xfId="1" applyFont="1" applyFill="1" applyBorder="1" applyAlignment="1">
      <alignment horizontal="center"/>
    </xf>
    <xf numFmtId="164" fontId="11" fillId="0" borderId="12" xfId="1" quotePrefix="1" applyFont="1" applyFill="1" applyBorder="1" applyAlignment="1">
      <alignment horizontal="left"/>
    </xf>
    <xf numFmtId="164" fontId="3" fillId="0" borderId="5" xfId="1" quotePrefix="1" applyFont="1" applyFill="1" applyBorder="1" applyAlignment="1">
      <alignment horizontal="left"/>
    </xf>
    <xf numFmtId="164" fontId="11" fillId="0" borderId="13" xfId="1" applyFont="1" applyFill="1" applyBorder="1" applyAlignment="1">
      <alignment horizontal="left"/>
    </xf>
    <xf numFmtId="164" fontId="11" fillId="0" borderId="7" xfId="1" applyFont="1" applyFill="1" applyBorder="1" applyAlignment="1">
      <alignment horizontal="left"/>
    </xf>
    <xf numFmtId="164" fontId="11" fillId="0" borderId="7" xfId="1" applyFont="1" applyFill="1" applyBorder="1" applyAlignment="1">
      <alignment horizontal="center"/>
    </xf>
    <xf numFmtId="41" fontId="11" fillId="0" borderId="10" xfId="1" applyNumberFormat="1" applyFont="1" applyFill="1" applyBorder="1" applyAlignment="1">
      <alignment horizontal="center"/>
    </xf>
    <xf numFmtId="164" fontId="11" fillId="0" borderId="14" xfId="1" applyFont="1" applyFill="1" applyBorder="1" applyAlignment="1">
      <alignment horizontal="center"/>
    </xf>
    <xf numFmtId="164" fontId="11" fillId="0" borderId="7" xfId="1" quotePrefix="1" applyFont="1" applyFill="1" applyBorder="1" applyAlignment="1">
      <alignment horizontal="left"/>
    </xf>
    <xf numFmtId="164" fontId="11" fillId="0" borderId="14" xfId="1" quotePrefix="1" applyFont="1" applyFill="1" applyBorder="1" applyAlignment="1">
      <alignment horizontal="left"/>
    </xf>
    <xf numFmtId="164" fontId="11" fillId="0" borderId="15" xfId="1" applyFont="1" applyFill="1" applyBorder="1" applyAlignment="1">
      <alignment horizontal="left"/>
    </xf>
    <xf numFmtId="41" fontId="11" fillId="0" borderId="9" xfId="1" applyNumberFormat="1" applyFont="1" applyFill="1" applyBorder="1" applyAlignment="1">
      <alignment horizontal="fill"/>
    </xf>
    <xf numFmtId="164" fontId="11" fillId="0" borderId="12" xfId="1" applyFont="1" applyFill="1" applyBorder="1" applyAlignment="1">
      <alignment horizontal="fill"/>
    </xf>
    <xf numFmtId="164" fontId="11" fillId="0" borderId="0" xfId="1" applyFont="1" applyFill="1" applyBorder="1" applyAlignment="1">
      <alignment horizontal="fill"/>
    </xf>
    <xf numFmtId="164" fontId="1" fillId="0" borderId="0" xfId="1" applyBorder="1"/>
    <xf numFmtId="164" fontId="10" fillId="0" borderId="13" xfId="1" applyFont="1" applyFill="1" applyBorder="1" applyAlignment="1">
      <alignment horizontal="left"/>
    </xf>
    <xf numFmtId="41" fontId="10" fillId="0" borderId="10" xfId="1" applyNumberFormat="1" applyFont="1" applyFill="1" applyBorder="1" applyAlignment="1"/>
    <xf numFmtId="164" fontId="10" fillId="0" borderId="14" xfId="1" applyFont="1" applyFill="1" applyBorder="1" applyAlignment="1"/>
    <xf numFmtId="164" fontId="10" fillId="0" borderId="14" xfId="1" quotePrefix="1" applyFont="1" applyFill="1" applyBorder="1" applyAlignment="1">
      <alignment horizontal="left"/>
    </xf>
    <xf numFmtId="164" fontId="11" fillId="0" borderId="15" xfId="1" applyFont="1" applyFill="1" applyBorder="1" applyAlignment="1">
      <alignment horizontal="center"/>
    </xf>
    <xf numFmtId="41" fontId="2" fillId="0" borderId="9" xfId="1" applyNumberFormat="1" applyFont="1" applyFill="1" applyBorder="1" applyAlignment="1"/>
    <xf numFmtId="164" fontId="2" fillId="0" borderId="12" xfId="1" applyFont="1" applyFill="1" applyBorder="1" applyAlignment="1"/>
    <xf numFmtId="164" fontId="2" fillId="0" borderId="0" xfId="1" applyFont="1" applyFill="1" applyBorder="1" applyAlignment="1"/>
    <xf numFmtId="164" fontId="3" fillId="0" borderId="5" xfId="1" applyFont="1" applyFill="1" applyBorder="1" applyAlignment="1"/>
    <xf numFmtId="164" fontId="3" fillId="0" borderId="0" xfId="1" applyFont="1" applyFill="1" applyBorder="1" applyAlignment="1"/>
    <xf numFmtId="164" fontId="2" fillId="0" borderId="0" xfId="1" applyFont="1" applyFill="1" applyBorder="1" applyAlignment="1">
      <alignment horizontal="left"/>
    </xf>
    <xf numFmtId="164" fontId="12" fillId="0" borderId="0" xfId="1" applyFont="1" applyFill="1" applyBorder="1" applyAlignment="1">
      <alignment horizontal="left"/>
    </xf>
    <xf numFmtId="41" fontId="12" fillId="0" borderId="9" xfId="1" applyNumberFormat="1" applyFont="1" applyFill="1" applyBorder="1" applyAlignment="1" applyProtection="1"/>
    <xf numFmtId="5" fontId="2" fillId="0" borderId="12" xfId="1" applyNumberFormat="1" applyFont="1" applyFill="1" applyBorder="1" applyAlignment="1" applyProtection="1"/>
    <xf numFmtId="38" fontId="12" fillId="0" borderId="0" xfId="1" applyNumberFormat="1" applyFont="1" applyFill="1" applyBorder="1" applyAlignment="1" applyProtection="1"/>
    <xf numFmtId="164" fontId="12" fillId="0" borderId="12" xfId="1" applyFont="1" applyFill="1" applyBorder="1" applyAlignment="1"/>
    <xf numFmtId="37" fontId="12" fillId="0" borderId="0" xfId="1" applyNumberFormat="1" applyFont="1" applyFill="1" applyBorder="1" applyAlignment="1" applyProtection="1"/>
    <xf numFmtId="41" fontId="12" fillId="0" borderId="10" xfId="1" applyNumberFormat="1" applyFont="1" applyFill="1" applyBorder="1" applyAlignment="1" applyProtection="1"/>
    <xf numFmtId="37" fontId="12" fillId="0" borderId="14" xfId="1" quotePrefix="1" applyNumberFormat="1" applyFont="1" applyFill="1" applyBorder="1" applyAlignment="1" applyProtection="1"/>
    <xf numFmtId="164" fontId="2" fillId="0" borderId="7" xfId="1" applyFont="1" applyFill="1" applyBorder="1" applyAlignment="1"/>
    <xf numFmtId="37" fontId="12" fillId="0" borderId="7" xfId="1" applyNumberFormat="1" applyFont="1" applyFill="1" applyBorder="1" applyAlignment="1" applyProtection="1"/>
    <xf numFmtId="164" fontId="12" fillId="0" borderId="14" xfId="1" quotePrefix="1" applyFont="1" applyFill="1" applyBorder="1" applyAlignment="1"/>
    <xf numFmtId="37" fontId="12" fillId="0" borderId="10" xfId="1" applyNumberFormat="1" applyFont="1" applyFill="1" applyBorder="1" applyAlignment="1" applyProtection="1"/>
    <xf numFmtId="164" fontId="3" fillId="0" borderId="8" xfId="1" applyFont="1" applyFill="1" applyBorder="1" applyAlignment="1"/>
    <xf numFmtId="0" fontId="0" fillId="0" borderId="0" xfId="0" applyBorder="1"/>
    <xf numFmtId="164" fontId="12" fillId="0" borderId="15" xfId="1" applyFont="1" applyFill="1" applyBorder="1" applyAlignment="1">
      <alignment horizontal="left"/>
    </xf>
    <xf numFmtId="41" fontId="12" fillId="0" borderId="9" xfId="1" quotePrefix="1" applyNumberFormat="1" applyFont="1" applyFill="1" applyBorder="1" applyAlignment="1">
      <alignment horizontal="fill"/>
    </xf>
    <xf numFmtId="164" fontId="2" fillId="0" borderId="12" xfId="1" quotePrefix="1" applyFont="1" applyFill="1" applyBorder="1" applyAlignment="1">
      <alignment horizontal="fill"/>
    </xf>
    <xf numFmtId="164" fontId="2" fillId="0" borderId="0" xfId="1" quotePrefix="1" applyFont="1" applyFill="1" applyBorder="1" applyAlignment="1">
      <alignment horizontal="left"/>
    </xf>
    <xf numFmtId="164" fontId="12" fillId="0" borderId="0" xfId="1" applyFont="1" applyFill="1" applyBorder="1" applyAlignment="1">
      <alignment horizontal="fill"/>
    </xf>
    <xf numFmtId="164" fontId="12" fillId="0" borderId="12" xfId="1" quotePrefix="1" applyFont="1" applyFill="1" applyBorder="1" applyAlignment="1">
      <alignment horizontal="left"/>
    </xf>
    <xf numFmtId="164" fontId="12" fillId="0" borderId="0" xfId="1" applyFont="1" applyFill="1" applyBorder="1" applyAlignment="1"/>
    <xf numFmtId="37" fontId="2" fillId="0" borderId="12" xfId="1" applyNumberFormat="1" applyFont="1" applyFill="1" applyBorder="1" applyAlignment="1" applyProtection="1"/>
    <xf numFmtId="164" fontId="2" fillId="0" borderId="0" xfId="1" quotePrefix="1" applyFont="1" applyFill="1" applyBorder="1" applyAlignment="1">
      <alignment horizontal="fill"/>
    </xf>
    <xf numFmtId="164" fontId="2" fillId="0" borderId="12" xfId="1" quotePrefix="1" applyFont="1" applyFill="1" applyBorder="1" applyAlignment="1">
      <alignment horizontal="left"/>
    </xf>
    <xf numFmtId="164" fontId="2" fillId="0" borderId="0" xfId="1" applyFont="1" applyFill="1" applyBorder="1" applyAlignment="1">
      <alignment horizontal="fill"/>
    </xf>
    <xf numFmtId="41" fontId="12" fillId="0" borderId="16" xfId="1" applyNumberFormat="1" applyFont="1" applyFill="1" applyBorder="1" applyAlignment="1" applyProtection="1"/>
    <xf numFmtId="37" fontId="2" fillId="0" borderId="17" xfId="1" applyNumberFormat="1" applyFont="1" applyFill="1" applyBorder="1" applyAlignment="1" applyProtection="1"/>
    <xf numFmtId="164" fontId="13" fillId="0" borderId="18" xfId="1" quotePrefix="1" applyFont="1" applyFill="1" applyBorder="1" applyAlignment="1"/>
    <xf numFmtId="164" fontId="13" fillId="0" borderId="18" xfId="1" applyFont="1" applyFill="1" applyBorder="1" applyAlignment="1"/>
    <xf numFmtId="164" fontId="2" fillId="0" borderId="17" xfId="1" applyFont="1" applyFill="1" applyBorder="1" applyAlignment="1"/>
    <xf numFmtId="164" fontId="13" fillId="0" borderId="18" xfId="1" quotePrefix="1" applyFont="1" applyFill="1" applyBorder="1" applyAlignment="1">
      <alignment horizontal="fill"/>
    </xf>
    <xf numFmtId="164" fontId="13" fillId="0" borderId="8" xfId="1" applyFont="1" applyFill="1" applyBorder="1" applyAlignment="1"/>
    <xf numFmtId="37" fontId="2" fillId="0" borderId="14" xfId="1" applyNumberFormat="1" applyFont="1" applyFill="1" applyBorder="1" applyAlignment="1" applyProtection="1"/>
    <xf numFmtId="164" fontId="14" fillId="0" borderId="0" xfId="1" applyFont="1" applyFill="1" applyBorder="1" applyAlignment="1"/>
    <xf numFmtId="164" fontId="15" fillId="0" borderId="0" xfId="1" applyFont="1" applyFill="1" applyBorder="1" applyAlignment="1">
      <alignment horizontal="left"/>
    </xf>
    <xf numFmtId="164" fontId="16" fillId="0" borderId="0" xfId="1" applyFont="1" applyFill="1" applyBorder="1" applyAlignment="1"/>
    <xf numFmtId="5" fontId="17" fillId="0" borderId="0" xfId="1" quotePrefix="1" applyNumberFormat="1" applyFont="1" applyFill="1" applyBorder="1" applyAlignment="1" applyProtection="1">
      <alignment horizontal="center"/>
    </xf>
    <xf numFmtId="164" fontId="16" fillId="0" borderId="0" xfId="1" applyFont="1" applyBorder="1"/>
    <xf numFmtId="0" fontId="0" fillId="0" borderId="0" xfId="0" quotePrefix="1" applyBorder="1"/>
    <xf numFmtId="37" fontId="13" fillId="0" borderId="12" xfId="1" applyNumberFormat="1" applyFont="1" applyFill="1" applyBorder="1" applyAlignment="1" applyProtection="1"/>
    <xf numFmtId="164" fontId="2" fillId="0" borderId="0" xfId="1" quotePrefix="1" applyFont="1" applyFill="1" applyBorder="1" applyAlignment="1"/>
    <xf numFmtId="164" fontId="16" fillId="0" borderId="0" xfId="1" quotePrefix="1" applyFont="1" applyFill="1" applyBorder="1" applyAlignment="1"/>
    <xf numFmtId="164" fontId="18" fillId="0" borderId="0" xfId="1" applyFont="1" applyFill="1" applyBorder="1" applyAlignment="1"/>
    <xf numFmtId="164" fontId="19" fillId="0" borderId="0" xfId="1" quotePrefix="1" applyFont="1" applyFill="1" applyBorder="1" applyAlignment="1"/>
    <xf numFmtId="164" fontId="12" fillId="0" borderId="0" xfId="1" quotePrefix="1" applyFont="1" applyFill="1" applyBorder="1" applyAlignment="1">
      <alignment horizontal="fill"/>
    </xf>
    <xf numFmtId="41" fontId="2" fillId="0" borderId="9" xfId="1" applyNumberFormat="1" applyFont="1" applyBorder="1"/>
    <xf numFmtId="41" fontId="12" fillId="0" borderId="10" xfId="1" applyNumberFormat="1" applyFont="1" applyFill="1" applyBorder="1" applyAlignment="1"/>
    <xf numFmtId="41" fontId="12" fillId="0" borderId="9" xfId="1" applyNumberFormat="1" applyFont="1" applyFill="1" applyBorder="1" applyAlignment="1"/>
    <xf numFmtId="41" fontId="12" fillId="0" borderId="19" xfId="1" applyNumberFormat="1" applyFont="1" applyFill="1" applyBorder="1" applyAlignment="1" applyProtection="1"/>
    <xf numFmtId="37" fontId="2" fillId="0" borderId="20" xfId="1" applyNumberFormat="1" applyFont="1" applyFill="1" applyBorder="1" applyAlignment="1" applyProtection="1"/>
    <xf numFmtId="164" fontId="19" fillId="0" borderId="0" xfId="1" applyFont="1" applyFill="1" applyBorder="1" applyAlignment="1"/>
    <xf numFmtId="164" fontId="11" fillId="0" borderId="21" xfId="1" applyFont="1" applyFill="1" applyBorder="1" applyAlignment="1">
      <alignment horizontal="center"/>
    </xf>
    <xf numFmtId="164" fontId="11" fillId="0" borderId="22" xfId="1" applyFont="1" applyFill="1" applyBorder="1" applyAlignment="1">
      <alignment horizontal="left"/>
    </xf>
    <xf numFmtId="41" fontId="12" fillId="0" borderId="23" xfId="1" quotePrefix="1" applyNumberFormat="1" applyFont="1" applyFill="1" applyBorder="1" applyAlignment="1">
      <alignment horizontal="fill"/>
    </xf>
    <xf numFmtId="164" fontId="2" fillId="0" borderId="24" xfId="1" quotePrefix="1" applyFont="1" applyFill="1" applyBorder="1" applyAlignment="1">
      <alignment horizontal="fill"/>
    </xf>
    <xf numFmtId="164" fontId="2" fillId="0" borderId="22" xfId="1" applyFont="1" applyFill="1" applyBorder="1" applyAlignment="1"/>
    <xf numFmtId="164" fontId="3" fillId="0" borderId="25" xfId="1" applyFont="1" applyFill="1" applyBorder="1" applyAlignment="1"/>
    <xf numFmtId="41" fontId="2" fillId="0" borderId="0" xfId="1" applyNumberFormat="1" applyFont="1" applyBorder="1"/>
    <xf numFmtId="41" fontId="2" fillId="0" borderId="0" xfId="1" applyNumberFormat="1" applyFont="1" applyBorder="1" applyProtection="1"/>
    <xf numFmtId="5" fontId="2" fillId="0" borderId="0" xfId="1" applyNumberFormat="1" applyFont="1" applyBorder="1" applyProtection="1"/>
    <xf numFmtId="164" fontId="2" fillId="0" borderId="0" xfId="1" applyFont="1" applyBorder="1" applyAlignment="1">
      <alignment horizontal="left"/>
    </xf>
    <xf numFmtId="164" fontId="2" fillId="0" borderId="9" xfId="1" applyFont="1" applyBorder="1"/>
    <xf numFmtId="164" fontId="10" fillId="0" borderId="0" xfId="1" applyFont="1" applyFill="1" applyBorder="1" applyAlignment="1">
      <alignment horizontal="center"/>
    </xf>
    <xf numFmtId="164" fontId="1" fillId="0" borderId="0" xfId="1"/>
    <xf numFmtId="164" fontId="21" fillId="0" borderId="0" xfId="1" quotePrefix="1" applyFont="1" applyFill="1" applyBorder="1" applyAlignment="1">
      <alignment horizontal="left"/>
    </xf>
    <xf numFmtId="164" fontId="21" fillId="0" borderId="0" xfId="1" applyFont="1" applyFill="1" applyBorder="1" applyAlignment="1">
      <alignment horizontal="center"/>
    </xf>
    <xf numFmtId="164" fontId="22" fillId="0" borderId="0" xfId="1" applyFont="1" applyFill="1" applyBorder="1" applyAlignment="1"/>
    <xf numFmtId="38" fontId="12" fillId="0" borderId="7" xfId="1" applyNumberFormat="1" applyFont="1" applyFill="1" applyBorder="1" applyAlignment="1" applyProtection="1"/>
    <xf numFmtId="164" fontId="23" fillId="0" borderId="0" xfId="1" applyFont="1" applyFill="1" applyBorder="1" applyAlignment="1"/>
    <xf numFmtId="7" fontId="2" fillId="0" borderId="0" xfId="1" applyNumberFormat="1" applyFont="1" applyFill="1" applyBorder="1" applyAlignment="1" applyProtection="1"/>
    <xf numFmtId="39" fontId="2" fillId="0" borderId="0" xfId="1" applyNumberFormat="1" applyFont="1" applyFill="1" applyBorder="1" applyAlignment="1" applyProtection="1"/>
    <xf numFmtId="39" fontId="2" fillId="0" borderId="0" xfId="1" applyNumberFormat="1" applyFont="1" applyFill="1" applyBorder="1" applyAlignment="1" applyProtection="1">
      <alignment horizontal="fill"/>
    </xf>
    <xf numFmtId="164" fontId="1" fillId="0" borderId="0" xfId="1" applyFill="1" applyBorder="1"/>
    <xf numFmtId="164" fontId="1" fillId="0" borderId="0" xfId="1" applyFill="1"/>
    <xf numFmtId="164" fontId="2" fillId="0" borderId="0" xfId="1" applyFont="1" applyFill="1"/>
    <xf numFmtId="37" fontId="2" fillId="0" borderId="0" xfId="1" applyNumberFormat="1" applyFont="1" applyFill="1" applyBorder="1" applyAlignment="1" applyProtection="1"/>
    <xf numFmtId="164" fontId="1" fillId="0" borderId="0" xfId="1" applyFont="1" applyFill="1" applyBorder="1"/>
    <xf numFmtId="164" fontId="1" fillId="0" borderId="0" xfId="1" applyFont="1" applyFill="1"/>
    <xf numFmtId="164" fontId="2" fillId="0" borderId="0" xfId="1" quotePrefix="1" applyFont="1" applyFill="1" applyBorder="1" applyAlignment="1">
      <alignment horizontal="right"/>
    </xf>
    <xf numFmtId="164" fontId="2" fillId="0" borderId="0" xfId="1" applyFont="1" applyFill="1" applyBorder="1" applyAlignment="1">
      <alignment horizontal="center"/>
    </xf>
    <xf numFmtId="165" fontId="19" fillId="0" borderId="0" xfId="3" quotePrefix="1" applyNumberFormat="1" applyFont="1" applyFill="1" applyBorder="1" applyAlignment="1"/>
    <xf numFmtId="165" fontId="2" fillId="0" borderId="0" xfId="3" applyNumberFormat="1" applyFont="1" applyFill="1" applyBorder="1" applyAlignment="1"/>
    <xf numFmtId="38" fontId="12" fillId="0" borderId="10" xfId="1" applyNumberFormat="1" applyFont="1" applyFill="1" applyBorder="1" applyAlignment="1" applyProtection="1"/>
    <xf numFmtId="41" fontId="2" fillId="0" borderId="9" xfId="1" applyNumberFormat="1" applyFont="1" applyFill="1" applyBorder="1"/>
    <xf numFmtId="41" fontId="2" fillId="0" borderId="0" xfId="1" applyNumberFormat="1" applyFont="1" applyFill="1" applyBorder="1"/>
    <xf numFmtId="41" fontId="2" fillId="0" borderId="0" xfId="1" applyNumberFormat="1" applyFont="1" applyFill="1" applyBorder="1" applyProtection="1"/>
    <xf numFmtId="0" fontId="20" fillId="0" borderId="0" xfId="2" applyBorder="1"/>
    <xf numFmtId="0" fontId="20" fillId="0" borderId="0" xfId="2" quotePrefix="1" applyBorder="1"/>
    <xf numFmtId="0" fontId="20" fillId="0" borderId="0" xfId="2"/>
    <xf numFmtId="0" fontId="24" fillId="0" borderId="0" xfId="2" applyFont="1" applyBorder="1" applyAlignment="1">
      <alignment horizontal="left"/>
    </xf>
    <xf numFmtId="0" fontId="24" fillId="0" borderId="7" xfId="2" applyFont="1" applyBorder="1" applyAlignment="1">
      <alignment horizontal="center"/>
    </xf>
    <xf numFmtId="0" fontId="20" fillId="0" borderId="0" xfId="2" applyBorder="1" applyAlignment="1">
      <alignment horizontal="left"/>
    </xf>
    <xf numFmtId="0" fontId="24" fillId="0" borderId="0" xfId="2" applyFont="1" applyBorder="1" applyAlignment="1">
      <alignment horizontal="center"/>
    </xf>
    <xf numFmtId="0" fontId="20" fillId="0" borderId="0" xfId="2" applyNumberFormat="1"/>
    <xf numFmtId="0" fontId="26" fillId="0" borderId="26" xfId="4" applyFont="1" applyFill="1" applyBorder="1" applyAlignment="1">
      <alignment horizontal="left" wrapText="1"/>
    </xf>
    <xf numFmtId="0" fontId="26" fillId="0" borderId="0" xfId="4" applyFont="1" applyFill="1" applyBorder="1" applyAlignment="1">
      <alignment horizontal="left" wrapText="1"/>
    </xf>
    <xf numFmtId="167" fontId="20" fillId="0" borderId="0" xfId="5" applyNumberFormat="1"/>
    <xf numFmtId="165" fontId="20" fillId="0" borderId="0" xfId="3" applyNumberFormat="1" applyBorder="1"/>
    <xf numFmtId="165" fontId="20" fillId="0" borderId="7" xfId="3" applyNumberFormat="1" applyBorder="1"/>
    <xf numFmtId="165" fontId="0" fillId="0" borderId="0" xfId="3" applyNumberFormat="1" applyFont="1"/>
    <xf numFmtId="165" fontId="20" fillId="0" borderId="0" xfId="3" applyNumberFormat="1"/>
    <xf numFmtId="165" fontId="20" fillId="0" borderId="27" xfId="3" applyNumberFormat="1" applyBorder="1"/>
    <xf numFmtId="165" fontId="20" fillId="0" borderId="0" xfId="2" applyNumberFormat="1"/>
    <xf numFmtId="167" fontId="20" fillId="2" borderId="27" xfId="5" applyNumberFormat="1" applyFill="1" applyBorder="1"/>
    <xf numFmtId="10" fontId="20" fillId="0" borderId="27" xfId="6" applyNumberFormat="1" applyFill="1" applyBorder="1"/>
    <xf numFmtId="0" fontId="24" fillId="0" borderId="0" xfId="2" applyFont="1" applyAlignment="1">
      <alignment horizontal="centerContinuous"/>
    </xf>
    <xf numFmtId="0" fontId="20" fillId="0" borderId="0" xfId="2" applyAlignment="1">
      <alignment horizontal="centerContinuous"/>
    </xf>
    <xf numFmtId="166" fontId="24" fillId="0" borderId="0" xfId="3" applyNumberFormat="1" applyFont="1" applyAlignment="1">
      <alignment horizontal="centerContinuous" vertical="center"/>
    </xf>
    <xf numFmtId="0" fontId="24" fillId="0" borderId="0" xfId="2" applyFont="1" applyBorder="1" applyAlignment="1">
      <alignment horizontal="centerContinuous"/>
    </xf>
    <xf numFmtId="0" fontId="24" fillId="0" borderId="7" xfId="2" applyFont="1" applyBorder="1" applyAlignment="1">
      <alignment horizontal="centerContinuous"/>
    </xf>
    <xf numFmtId="0" fontId="24" fillId="0" borderId="7" xfId="2" applyFont="1" applyBorder="1"/>
    <xf numFmtId="168" fontId="24" fillId="0" borderId="0" xfId="3" applyNumberFormat="1" applyFont="1" applyBorder="1" applyAlignment="1">
      <alignment horizontal="centerContinuous" vertical="center"/>
    </xf>
    <xf numFmtId="0" fontId="20" fillId="0" borderId="0" xfId="2" applyFont="1"/>
    <xf numFmtId="42" fontId="20" fillId="0" borderId="0" xfId="3" applyNumberFormat="1" applyBorder="1"/>
    <xf numFmtId="43" fontId="20" fillId="0" borderId="0" xfId="3" applyBorder="1"/>
    <xf numFmtId="10" fontId="20" fillId="0" borderId="0" xfId="3" applyNumberFormat="1" applyBorder="1"/>
    <xf numFmtId="169" fontId="20" fillId="0" borderId="0" xfId="2" applyNumberFormat="1" applyAlignment="1">
      <alignment horizontal="left"/>
    </xf>
    <xf numFmtId="10" fontId="20" fillId="0" borderId="7" xfId="3" applyNumberFormat="1" applyBorder="1"/>
    <xf numFmtId="0" fontId="26" fillId="0" borderId="0" xfId="7" applyFont="1" applyFill="1" applyBorder="1" applyAlignment="1">
      <alignment horizontal="left" wrapText="1"/>
    </xf>
    <xf numFmtId="169" fontId="20" fillId="0" borderId="0" xfId="3" applyNumberFormat="1" applyFont="1" applyAlignment="1">
      <alignment horizontal="left" vertical="center"/>
    </xf>
    <xf numFmtId="42" fontId="20" fillId="0" borderId="27" xfId="3" applyNumberFormat="1" applyBorder="1"/>
    <xf numFmtId="10" fontId="20" fillId="0" borderId="27" xfId="3" applyNumberFormat="1" applyBorder="1"/>
    <xf numFmtId="0" fontId="26" fillId="0" borderId="0" xfId="7" quotePrefix="1" applyFont="1" applyFill="1" applyBorder="1" applyAlignment="1">
      <alignment horizontal="left" wrapText="1"/>
    </xf>
    <xf numFmtId="43" fontId="24" fillId="0" borderId="7" xfId="3" applyFont="1" applyBorder="1" applyAlignment="1">
      <alignment horizontal="centerContinuous"/>
    </xf>
    <xf numFmtId="0" fontId="24" fillId="0" borderId="0" xfId="2" applyFont="1" applyAlignment="1">
      <alignment horizontal="center"/>
    </xf>
    <xf numFmtId="0" fontId="27" fillId="0" borderId="0" xfId="7" applyFont="1" applyFill="1" applyBorder="1" applyAlignment="1">
      <alignment horizontal="center" wrapText="1"/>
    </xf>
    <xf numFmtId="0" fontId="20" fillId="2" borderId="0" xfId="2" applyFill="1" applyBorder="1"/>
    <xf numFmtId="0" fontId="20" fillId="0" borderId="0" xfId="2" applyFont="1" applyBorder="1"/>
    <xf numFmtId="165" fontId="20" fillId="0" borderId="0" xfId="3" applyNumberFormat="1" applyFont="1" applyBorder="1"/>
    <xf numFmtId="43" fontId="20" fillId="0" borderId="0" xfId="3" applyFont="1" applyBorder="1"/>
    <xf numFmtId="10" fontId="20" fillId="0" borderId="0" xfId="3" applyNumberFormat="1" applyFill="1" applyBorder="1"/>
    <xf numFmtId="169" fontId="20" fillId="0" borderId="0" xfId="2" applyNumberFormat="1" applyFont="1" applyBorder="1" applyAlignment="1">
      <alignment horizontal="left"/>
    </xf>
    <xf numFmtId="169" fontId="20" fillId="0" borderId="0" xfId="3" applyNumberFormat="1" applyFont="1" applyBorder="1" applyAlignment="1">
      <alignment horizontal="left" vertical="center"/>
    </xf>
    <xf numFmtId="0" fontId="24" fillId="0" borderId="0" xfId="2" applyFont="1" applyBorder="1"/>
    <xf numFmtId="41" fontId="20" fillId="0" borderId="0" xfId="3" applyNumberFormat="1" applyBorder="1"/>
    <xf numFmtId="41" fontId="26" fillId="0" borderId="0" xfId="7" applyNumberFormat="1" applyFont="1" applyFill="1" applyBorder="1" applyAlignment="1">
      <alignment horizontal="left" wrapText="1"/>
    </xf>
    <xf numFmtId="9" fontId="20" fillId="0" borderId="0" xfId="6" applyAlignment="1">
      <alignment horizontal="centerContinuous"/>
    </xf>
    <xf numFmtId="0" fontId="20" fillId="0" borderId="0" xfId="2" applyBorder="1" applyAlignment="1">
      <alignment horizontal="centerContinuous"/>
    </xf>
    <xf numFmtId="0" fontId="28" fillId="0" borderId="0" xfId="2" applyFont="1"/>
    <xf numFmtId="9" fontId="20" fillId="0" borderId="0" xfId="6"/>
    <xf numFmtId="41" fontId="20" fillId="0" borderId="0" xfId="5" applyNumberFormat="1" applyFont="1" applyBorder="1"/>
    <xf numFmtId="169" fontId="20" fillId="0" borderId="0" xfId="3" quotePrefix="1" applyNumberFormat="1" applyFont="1" applyAlignment="1">
      <alignment horizontal="left" vertical="center"/>
    </xf>
    <xf numFmtId="41" fontId="20" fillId="0" borderId="28" xfId="3" applyNumberFormat="1" applyBorder="1"/>
    <xf numFmtId="42" fontId="20" fillId="0" borderId="0" xfId="3" applyNumberFormat="1" applyFont="1" applyFill="1" applyBorder="1"/>
    <xf numFmtId="9" fontId="20" fillId="0" borderId="0" xfId="6" applyFont="1"/>
    <xf numFmtId="10" fontId="20" fillId="0" borderId="27" xfId="6" applyNumberFormat="1" applyBorder="1"/>
    <xf numFmtId="42" fontId="20" fillId="0" borderId="0" xfId="3" applyNumberFormat="1"/>
    <xf numFmtId="42" fontId="20" fillId="2" borderId="27" xfId="3" applyNumberFormat="1" applyFill="1" applyBorder="1"/>
    <xf numFmtId="42" fontId="20" fillId="0" borderId="0" xfId="3" applyNumberFormat="1" applyFont="1" applyBorder="1"/>
    <xf numFmtId="170" fontId="20" fillId="0" borderId="0" xfId="3" applyNumberFormat="1" applyBorder="1"/>
    <xf numFmtId="165" fontId="20" fillId="0" borderId="7" xfId="3" applyNumberFormat="1" applyFont="1" applyBorder="1"/>
    <xf numFmtId="171" fontId="20" fillId="0" borderId="0" xfId="3" applyNumberFormat="1" applyBorder="1"/>
    <xf numFmtId="0" fontId="20" fillId="0" borderId="0" xfId="2" applyFill="1" applyAlignment="1">
      <alignment horizontal="centerContinuous"/>
    </xf>
    <xf numFmtId="0" fontId="28" fillId="0" borderId="0" xfId="2" applyFont="1" applyFill="1"/>
    <xf numFmtId="0" fontId="20" fillId="0" borderId="0" xfId="2" applyFill="1"/>
    <xf numFmtId="0" fontId="24" fillId="0" borderId="7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169" fontId="20" fillId="0" borderId="0" xfId="3" applyNumberFormat="1" applyFont="1" applyFill="1" applyAlignment="1">
      <alignment horizontal="left" vertical="center"/>
    </xf>
    <xf numFmtId="41" fontId="20" fillId="0" borderId="0" xfId="3" applyNumberFormat="1" applyFont="1" applyFill="1" applyBorder="1"/>
    <xf numFmtId="169" fontId="20" fillId="0" borderId="0" xfId="3" quotePrefix="1" applyNumberFormat="1" applyFont="1" applyFill="1" applyAlignment="1">
      <alignment horizontal="left" vertical="center"/>
    </xf>
    <xf numFmtId="41" fontId="20" fillId="0" borderId="28" xfId="3" applyNumberFormat="1" applyFill="1" applyBorder="1"/>
    <xf numFmtId="0" fontId="20" fillId="0" borderId="0" xfId="2" applyFill="1" applyBorder="1"/>
    <xf numFmtId="165" fontId="20" fillId="0" borderId="0" xfId="3" applyNumberFormat="1" applyFill="1" applyBorder="1"/>
    <xf numFmtId="0" fontId="20" fillId="0" borderId="0" xfId="2" applyFont="1" applyFill="1"/>
    <xf numFmtId="41" fontId="20" fillId="0" borderId="0" xfId="3" applyNumberFormat="1" applyFill="1" applyBorder="1"/>
    <xf numFmtId="41" fontId="16" fillId="0" borderId="0" xfId="1" applyNumberFormat="1" applyFont="1" applyFill="1" applyBorder="1" applyAlignment="1"/>
    <xf numFmtId="41" fontId="17" fillId="0" borderId="0" xfId="1" quotePrefix="1" applyNumberFormat="1" applyFont="1" applyFill="1" applyBorder="1" applyAlignment="1" applyProtection="1">
      <alignment horizontal="center"/>
    </xf>
    <xf numFmtId="41" fontId="0" fillId="0" borderId="0" xfId="0" quotePrefix="1" applyNumberFormat="1" applyBorder="1"/>
    <xf numFmtId="41" fontId="2" fillId="0" borderId="0" xfId="1" applyNumberFormat="1" applyFont="1" applyFill="1" applyBorder="1" applyAlignment="1"/>
    <xf numFmtId="0" fontId="4" fillId="0" borderId="4" xfId="1" quotePrefix="1" applyNumberFormat="1" applyFont="1" applyFill="1" applyBorder="1" applyAlignment="1">
      <alignment horizontal="center"/>
    </xf>
    <xf numFmtId="0" fontId="4" fillId="0" borderId="0" xfId="1" quotePrefix="1" applyNumberFormat="1" applyFont="1" applyFill="1" applyBorder="1" applyAlignment="1">
      <alignment horizontal="center"/>
    </xf>
    <xf numFmtId="0" fontId="24" fillId="0" borderId="0" xfId="2" applyFont="1" applyAlignment="1">
      <alignment horizontal="center"/>
    </xf>
    <xf numFmtId="166" fontId="24" fillId="0" borderId="0" xfId="3" applyNumberFormat="1" applyFont="1" applyAlignment="1">
      <alignment horizontal="center" vertical="center"/>
    </xf>
  </cellXfs>
  <cellStyles count="8">
    <cellStyle name="Comma 2" xfId="3"/>
    <cellStyle name="Currency 2" xfId="5"/>
    <cellStyle name="Normal" xfId="0" builtinId="0"/>
    <cellStyle name="Normal 2" xfId="2"/>
    <cellStyle name="Normal_FM5SEP95" xfId="1"/>
    <cellStyle name="Normal_Rate Base Summary_1" xfId="4"/>
    <cellStyle name="Normal_Sheet5" xfId="7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66675</xdr:rowOff>
    </xdr:from>
    <xdr:to>
      <xdr:col>7</xdr:col>
      <xdr:colOff>476250</xdr:colOff>
      <xdr:row>3</xdr:row>
      <xdr:rowOff>47625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4714875" y="66675"/>
          <a:ext cx="1651635" cy="4838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Exhibit 1(B)</a:t>
          </a:r>
        </a:p>
        <a:p>
          <a:pPr algn="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28575</xdr:rowOff>
    </xdr:from>
    <xdr:to>
      <xdr:col>10</xdr:col>
      <xdr:colOff>762000</xdr:colOff>
      <xdr:row>2</xdr:row>
      <xdr:rowOff>142875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4478655" y="28575"/>
          <a:ext cx="1510665" cy="4495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Exhibit 1 (C) (1)</a:t>
          </a:r>
        </a:p>
        <a:p>
          <a:pPr algn="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9525</xdr:rowOff>
    </xdr:from>
    <xdr:to>
      <xdr:col>6</xdr:col>
      <xdr:colOff>9525</xdr:colOff>
      <xdr:row>2</xdr:row>
      <xdr:rowOff>123825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3526155" y="9525"/>
          <a:ext cx="1512570" cy="4495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Exhibit 1 (C) (2)</a:t>
          </a:r>
        </a:p>
        <a:p>
          <a:pPr algn="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0</xdr:rowOff>
    </xdr:from>
    <xdr:to>
      <xdr:col>7</xdr:col>
      <xdr:colOff>180975</xdr:colOff>
      <xdr:row>2</xdr:row>
      <xdr:rowOff>142875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4509135" y="0"/>
          <a:ext cx="1653540" cy="4781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Exhibit 1(D)</a:t>
          </a:r>
        </a:p>
        <a:p>
          <a:pPr algn="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685800</xdr:colOff>
      <xdr:row>0</xdr:row>
      <xdr:rowOff>28575</xdr:rowOff>
    </xdr:from>
    <xdr:to>
      <xdr:col>11</xdr:col>
      <xdr:colOff>228600</xdr:colOff>
      <xdr:row>2</xdr:row>
      <xdr:rowOff>142875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4800600" y="28575"/>
          <a:ext cx="1531620" cy="4495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Exhibit 1 (E)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0</xdr:row>
      <xdr:rowOff>28575</xdr:rowOff>
    </xdr:from>
    <xdr:to>
      <xdr:col>3</xdr:col>
      <xdr:colOff>787400</xdr:colOff>
      <xdr:row>2</xdr:row>
      <xdr:rowOff>142875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2992120" y="28575"/>
          <a:ext cx="1178560" cy="4495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Exhibit 1 (F)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BC303"/>
  <sheetViews>
    <sheetView showGridLines="0" workbookViewId="0">
      <selection activeCell="D1" sqref="D1"/>
    </sheetView>
  </sheetViews>
  <sheetFormatPr defaultColWidth="12" defaultRowHeight="13.5"/>
  <cols>
    <col min="1" max="1" width="2.7109375" style="1" customWidth="1"/>
    <col min="2" max="2" width="5.42578125" style="1" customWidth="1"/>
    <col min="3" max="3" width="1.140625" style="1" customWidth="1"/>
    <col min="4" max="4" width="51.140625" style="1" customWidth="1"/>
    <col min="5" max="5" width="26" style="135" customWidth="1"/>
    <col min="6" max="6" width="3.5703125" style="1" customWidth="1"/>
    <col min="7" max="7" width="2.5703125" style="1" customWidth="1"/>
    <col min="8" max="8" width="17.42578125" style="1" customWidth="1"/>
    <col min="9" max="9" width="3.5703125" style="1" customWidth="1"/>
    <col min="10" max="10" width="23.28515625" style="1" customWidth="1"/>
    <col min="11" max="11" width="7.7109375" style="139" customWidth="1"/>
    <col min="12" max="12" width="2.7109375" style="1" customWidth="1"/>
    <col min="13" max="13" width="23" style="6" customWidth="1"/>
    <col min="14" max="14" width="18.140625" style="6" customWidth="1"/>
    <col min="15" max="15" width="20.28515625" style="6" customWidth="1"/>
    <col min="16" max="16" width="25" style="6" customWidth="1"/>
    <col min="17" max="17" width="18.140625" style="6" customWidth="1"/>
    <col min="18" max="52" width="12" style="6"/>
    <col min="53" max="53" width="20.5703125" style="6" customWidth="1"/>
    <col min="54" max="16384" width="12" style="6"/>
  </cols>
  <sheetData>
    <row r="1" spans="1:55" ht="9.75" customHeight="1">
      <c r="B1" s="2"/>
      <c r="C1" s="3"/>
      <c r="D1" s="3"/>
      <c r="E1" s="4"/>
      <c r="F1" s="3"/>
      <c r="G1" s="3"/>
      <c r="H1" s="3"/>
      <c r="I1" s="3"/>
      <c r="J1" s="3"/>
      <c r="K1" s="5"/>
      <c r="M1" s="140"/>
      <c r="N1" s="140"/>
      <c r="O1" s="140"/>
      <c r="P1" s="140"/>
    </row>
    <row r="2" spans="1:55" ht="19.5">
      <c r="A2" s="7"/>
      <c r="B2" s="8"/>
      <c r="C2" s="9"/>
      <c r="D2" s="10" t="s">
        <v>0</v>
      </c>
      <c r="E2" s="11"/>
      <c r="F2" s="12"/>
      <c r="G2" s="12"/>
      <c r="H2" s="12"/>
      <c r="I2" s="12"/>
      <c r="J2" s="52" t="s">
        <v>80</v>
      </c>
      <c r="K2" s="13"/>
      <c r="L2" s="14"/>
      <c r="M2" s="140"/>
      <c r="N2" s="140"/>
      <c r="O2" s="140"/>
      <c r="P2" s="140"/>
      <c r="AZ2" s="15" t="s">
        <v>1</v>
      </c>
      <c r="BA2" s="15" t="s">
        <v>2</v>
      </c>
      <c r="BC2" s="15" t="s">
        <v>3</v>
      </c>
    </row>
    <row r="3" spans="1:55" ht="6.75" customHeight="1">
      <c r="A3" s="7"/>
      <c r="B3" s="16"/>
      <c r="C3" s="17"/>
      <c r="D3" s="18"/>
      <c r="E3" s="19"/>
      <c r="F3" s="18"/>
      <c r="G3" s="18"/>
      <c r="H3" s="18"/>
      <c r="I3" s="18"/>
      <c r="J3" s="17"/>
      <c r="K3" s="20"/>
      <c r="L3" s="14"/>
      <c r="M3" s="140"/>
      <c r="N3" s="140"/>
      <c r="O3" s="140"/>
      <c r="P3" s="140"/>
    </row>
    <row r="4" spans="1:55" ht="15.75">
      <c r="A4" s="9"/>
      <c r="B4" s="21" t="s">
        <v>4</v>
      </c>
      <c r="C4" s="22"/>
      <c r="D4" s="22"/>
      <c r="E4" s="23"/>
      <c r="F4" s="24"/>
      <c r="G4" s="25"/>
      <c r="H4" s="26" t="s">
        <v>77</v>
      </c>
      <c r="I4" s="24"/>
      <c r="J4" s="24"/>
      <c r="K4" s="13"/>
      <c r="L4" s="14"/>
      <c r="M4" s="140"/>
      <c r="N4" s="140"/>
      <c r="O4" s="140"/>
      <c r="P4" s="140"/>
      <c r="AZ4" s="15" t="s">
        <v>6</v>
      </c>
      <c r="BA4" s="15" t="s">
        <v>7</v>
      </c>
      <c r="BC4" s="15" t="s">
        <v>8</v>
      </c>
    </row>
    <row r="5" spans="1:55" ht="15.75">
      <c r="A5" s="9"/>
      <c r="B5" s="27" t="s">
        <v>82</v>
      </c>
      <c r="C5" s="22"/>
      <c r="D5" s="22"/>
      <c r="E5" s="23"/>
      <c r="F5" s="24"/>
      <c r="G5" s="28"/>
      <c r="H5" s="29" t="s">
        <v>9</v>
      </c>
      <c r="I5" s="24"/>
      <c r="J5" s="24"/>
      <c r="K5" s="13"/>
      <c r="L5" s="14"/>
      <c r="M5" s="140"/>
      <c r="N5" s="140"/>
      <c r="O5" s="140"/>
      <c r="P5" s="140"/>
    </row>
    <row r="6" spans="1:55" ht="10.5" customHeight="1">
      <c r="A6" s="9"/>
      <c r="B6" s="30"/>
      <c r="C6" s="31"/>
      <c r="D6" s="31"/>
      <c r="E6" s="32"/>
      <c r="F6" s="33"/>
      <c r="G6" s="34"/>
      <c r="H6" s="35"/>
      <c r="I6" s="33"/>
      <c r="J6" s="33"/>
      <c r="K6" s="36"/>
      <c r="L6" s="14"/>
      <c r="M6" s="140"/>
      <c r="N6" s="140"/>
      <c r="O6" s="140"/>
      <c r="P6" s="140"/>
      <c r="AZ6" s="15" t="s">
        <v>10</v>
      </c>
      <c r="BA6" s="15" t="s">
        <v>11</v>
      </c>
      <c r="BC6" s="15" t="s">
        <v>12</v>
      </c>
    </row>
    <row r="7" spans="1:55" ht="15.75">
      <c r="A7" s="9"/>
      <c r="B7" s="37" t="s">
        <v>13</v>
      </c>
      <c r="C7" s="38"/>
      <c r="D7" s="38"/>
      <c r="E7" s="39"/>
      <c r="F7" s="40"/>
      <c r="G7" s="12"/>
      <c r="H7" s="12"/>
      <c r="I7" s="12"/>
      <c r="J7" s="12"/>
      <c r="K7" s="13"/>
      <c r="L7" s="14"/>
      <c r="M7" s="140"/>
      <c r="N7" s="140"/>
      <c r="O7" s="140"/>
      <c r="P7" s="140"/>
      <c r="AZ7" s="15" t="s">
        <v>14</v>
      </c>
      <c r="BA7" s="15" t="s">
        <v>15</v>
      </c>
      <c r="BC7" s="15" t="s">
        <v>16</v>
      </c>
    </row>
    <row r="8" spans="1:55" ht="15.75">
      <c r="A8" s="9"/>
      <c r="B8" s="27" t="s">
        <v>83</v>
      </c>
      <c r="C8" s="22"/>
      <c r="D8" s="22"/>
      <c r="E8" s="23"/>
      <c r="F8" s="12"/>
      <c r="G8" s="12"/>
      <c r="H8" s="12"/>
      <c r="I8" s="12"/>
      <c r="J8" s="12"/>
      <c r="K8" s="13"/>
      <c r="L8" s="14"/>
      <c r="M8" s="140"/>
      <c r="N8" s="140"/>
      <c r="O8" s="140"/>
      <c r="P8" s="140"/>
      <c r="BA8" s="15" t="s">
        <v>17</v>
      </c>
    </row>
    <row r="9" spans="1:55" ht="8.25" customHeight="1">
      <c r="A9" s="41"/>
      <c r="B9" s="42"/>
      <c r="C9" s="43"/>
      <c r="D9" s="43"/>
      <c r="E9" s="44"/>
      <c r="F9" s="43"/>
      <c r="G9" s="45"/>
      <c r="H9" s="43"/>
      <c r="I9" s="45"/>
      <c r="J9" s="43"/>
      <c r="K9" s="46"/>
      <c r="L9" s="14"/>
      <c r="M9" s="140"/>
      <c r="N9" s="140"/>
      <c r="O9" s="140"/>
      <c r="P9" s="140"/>
    </row>
    <row r="10" spans="1:55" ht="15">
      <c r="A10" s="41"/>
      <c r="B10" s="47" t="s">
        <v>18</v>
      </c>
      <c r="C10" s="48"/>
      <c r="D10" s="48"/>
      <c r="E10" s="49" t="s">
        <v>19</v>
      </c>
      <c r="F10" s="50"/>
      <c r="G10" s="51"/>
      <c r="H10" s="52" t="s">
        <v>20</v>
      </c>
      <c r="I10" s="53"/>
      <c r="J10" s="52"/>
      <c r="K10" s="54"/>
      <c r="L10" s="14"/>
      <c r="M10" s="140"/>
      <c r="N10" s="140"/>
      <c r="O10" s="140"/>
      <c r="P10" s="140"/>
    </row>
    <row r="11" spans="1:55" ht="15">
      <c r="A11" s="41"/>
      <c r="B11" s="55" t="s">
        <v>21</v>
      </c>
      <c r="C11" s="56"/>
      <c r="D11" s="57" t="s">
        <v>22</v>
      </c>
      <c r="E11" s="58" t="s">
        <v>23</v>
      </c>
      <c r="F11" s="59"/>
      <c r="G11" s="60"/>
      <c r="H11" s="57" t="s">
        <v>24</v>
      </c>
      <c r="I11" s="61"/>
      <c r="J11" s="57" t="s">
        <v>25</v>
      </c>
      <c r="K11" s="46"/>
      <c r="L11" s="14"/>
      <c r="M11" s="140"/>
      <c r="N11" s="140"/>
      <c r="O11" s="140"/>
      <c r="P11" s="140"/>
    </row>
    <row r="12" spans="1:55" ht="7.9" customHeight="1">
      <c r="A12" s="41"/>
      <c r="B12" s="62"/>
      <c r="C12" s="48"/>
      <c r="D12" s="48"/>
      <c r="E12" s="63"/>
      <c r="F12" s="64"/>
      <c r="G12" s="51"/>
      <c r="H12" s="65"/>
      <c r="I12" s="53"/>
      <c r="J12" s="65"/>
      <c r="K12" s="54"/>
      <c r="L12" s="14"/>
      <c r="M12" s="140"/>
      <c r="N12" s="140"/>
      <c r="O12" s="140"/>
      <c r="P12" s="140"/>
    </row>
    <row r="13" spans="1:55" ht="15.75">
      <c r="A13" s="66"/>
      <c r="B13" s="62"/>
      <c r="C13" s="48"/>
      <c r="D13" s="48"/>
      <c r="E13" s="49" t="s">
        <v>26</v>
      </c>
      <c r="F13" s="50"/>
      <c r="G13" s="51"/>
      <c r="H13" s="52" t="s">
        <v>27</v>
      </c>
      <c r="I13" s="53"/>
      <c r="J13" s="52" t="s">
        <v>28</v>
      </c>
      <c r="K13" s="54"/>
      <c r="L13" s="14"/>
      <c r="M13" s="141"/>
      <c r="N13" s="141"/>
      <c r="O13" s="142"/>
      <c r="P13" s="143"/>
    </row>
    <row r="14" spans="1:55" ht="7.9" customHeight="1">
      <c r="A14" s="41"/>
      <c r="B14" s="67"/>
      <c r="C14" s="43"/>
      <c r="D14" s="43"/>
      <c r="E14" s="68"/>
      <c r="F14" s="69"/>
      <c r="G14" s="45"/>
      <c r="H14" s="43"/>
      <c r="I14" s="70"/>
      <c r="J14" s="43"/>
      <c r="K14" s="46"/>
      <c r="L14" s="14"/>
      <c r="M14" s="141"/>
      <c r="N14" s="141"/>
      <c r="O14" s="140"/>
      <c r="P14" s="140"/>
    </row>
    <row r="15" spans="1:55" ht="18.75">
      <c r="A15" s="41"/>
      <c r="B15" s="71"/>
      <c r="C15" s="48"/>
      <c r="D15" s="48" t="s">
        <v>29</v>
      </c>
      <c r="E15" s="72"/>
      <c r="F15" s="73"/>
      <c r="G15" s="74"/>
      <c r="H15" s="74"/>
      <c r="I15" s="73"/>
      <c r="J15" s="74"/>
      <c r="K15" s="75"/>
      <c r="L15" s="76"/>
      <c r="M15" s="141"/>
      <c r="N15" s="141"/>
      <c r="O15" s="74"/>
      <c r="P15" s="144"/>
    </row>
    <row r="16" spans="1:55" ht="15">
      <c r="A16" s="77"/>
      <c r="B16" s="71">
        <v>1</v>
      </c>
      <c r="C16" s="78"/>
      <c r="D16" s="78" t="s">
        <v>30</v>
      </c>
      <c r="E16" s="79">
        <v>1641165046</v>
      </c>
      <c r="F16" s="80"/>
      <c r="G16" s="74"/>
      <c r="H16" s="81">
        <v>10094057</v>
      </c>
      <c r="I16" s="82"/>
      <c r="J16" s="83">
        <v>1117778</v>
      </c>
      <c r="K16" s="75"/>
      <c r="L16" s="76"/>
      <c r="M16" s="74"/>
      <c r="N16" s="74"/>
      <c r="O16" s="74"/>
      <c r="P16" s="74"/>
    </row>
    <row r="17" spans="1:18" ht="15">
      <c r="A17" s="77"/>
      <c r="B17" s="71">
        <v>2</v>
      </c>
      <c r="C17" s="78"/>
      <c r="D17" s="78" t="s">
        <v>31</v>
      </c>
      <c r="E17" s="79">
        <v>819655592</v>
      </c>
      <c r="F17" s="80"/>
      <c r="G17" s="74"/>
      <c r="H17" s="81">
        <v>9372146</v>
      </c>
      <c r="I17" s="82"/>
      <c r="J17" s="83">
        <v>105036</v>
      </c>
      <c r="K17" s="75"/>
      <c r="L17" s="76"/>
      <c r="M17" s="74"/>
      <c r="N17" s="74"/>
      <c r="O17" s="74"/>
      <c r="P17" s="74"/>
    </row>
    <row r="18" spans="1:18" ht="15">
      <c r="A18" s="77"/>
      <c r="B18" s="71">
        <v>3</v>
      </c>
      <c r="C18" s="78"/>
      <c r="D18" s="78" t="s">
        <v>32</v>
      </c>
      <c r="E18" s="79">
        <v>129543772</v>
      </c>
      <c r="F18" s="80"/>
      <c r="G18" s="74"/>
      <c r="H18" s="81">
        <v>2341963</v>
      </c>
      <c r="I18" s="82"/>
      <c r="J18" s="83">
        <v>3163</v>
      </c>
      <c r="K18" s="75"/>
      <c r="L18" s="76"/>
      <c r="M18" s="74"/>
      <c r="N18" s="74"/>
      <c r="O18" s="74"/>
      <c r="P18" s="74"/>
    </row>
    <row r="19" spans="1:18" ht="15">
      <c r="A19" s="77"/>
      <c r="B19" s="71">
        <v>4</v>
      </c>
      <c r="C19" s="78"/>
      <c r="D19" s="78" t="s">
        <v>33</v>
      </c>
      <c r="E19" s="84">
        <v>21437690</v>
      </c>
      <c r="F19" s="85"/>
      <c r="G19" s="86"/>
      <c r="H19" s="145">
        <v>262922</v>
      </c>
      <c r="I19" s="88"/>
      <c r="J19" s="89">
        <v>4303</v>
      </c>
      <c r="K19" s="90"/>
      <c r="L19" s="91"/>
      <c r="M19" s="146"/>
      <c r="N19" s="146"/>
      <c r="O19" s="74"/>
      <c r="P19" s="74"/>
    </row>
    <row r="20" spans="1:18" ht="7.9" customHeight="1">
      <c r="A20" s="77"/>
      <c r="B20" s="92"/>
      <c r="C20" s="78"/>
      <c r="D20" s="78"/>
      <c r="E20" s="93"/>
      <c r="F20" s="94"/>
      <c r="G20" s="95"/>
      <c r="H20" s="96"/>
      <c r="I20" s="97"/>
      <c r="J20" s="98"/>
      <c r="K20" s="75"/>
      <c r="L20" s="91"/>
      <c r="M20" s="146"/>
      <c r="N20" s="146"/>
      <c r="O20" s="74"/>
      <c r="P20" s="74"/>
    </row>
    <row r="21" spans="1:18" ht="15">
      <c r="A21" s="41"/>
      <c r="B21" s="71">
        <v>5</v>
      </c>
      <c r="C21" s="48"/>
      <c r="D21" s="48" t="s">
        <v>34</v>
      </c>
      <c r="E21" s="79">
        <v>2611802100</v>
      </c>
      <c r="F21" s="99"/>
      <c r="G21" s="95"/>
      <c r="H21" s="83">
        <v>22071088</v>
      </c>
      <c r="I21" s="82"/>
      <c r="J21" s="83">
        <v>1230280</v>
      </c>
      <c r="K21" s="75"/>
      <c r="L21" s="91"/>
      <c r="M21" s="146"/>
      <c r="N21" s="146"/>
      <c r="O21" s="74"/>
      <c r="P21" s="74"/>
    </row>
    <row r="22" spans="1:18" ht="15">
      <c r="A22" s="41"/>
      <c r="B22" s="71">
        <v>6</v>
      </c>
      <c r="C22" s="48"/>
      <c r="D22" s="48" t="s">
        <v>35</v>
      </c>
      <c r="E22" s="84">
        <v>17266822</v>
      </c>
      <c r="F22" s="88"/>
      <c r="G22" s="86"/>
      <c r="H22" s="87">
        <v>681246.28</v>
      </c>
      <c r="I22" s="88"/>
      <c r="J22" s="87">
        <v>30</v>
      </c>
      <c r="K22" s="90"/>
      <c r="L22" s="91"/>
      <c r="M22" s="146"/>
      <c r="N22" s="146"/>
      <c r="O22" s="74"/>
      <c r="P22" s="74"/>
    </row>
    <row r="23" spans="1:18" ht="15">
      <c r="A23" s="41"/>
      <c r="B23" s="71">
        <v>7</v>
      </c>
      <c r="C23" s="48"/>
      <c r="D23" s="48" t="s">
        <v>36</v>
      </c>
      <c r="E23" s="79">
        <v>2629068922</v>
      </c>
      <c r="F23" s="99"/>
      <c r="G23" s="74"/>
      <c r="H23" s="83">
        <v>22752334.280000001</v>
      </c>
      <c r="I23" s="82"/>
      <c r="J23" s="83">
        <v>1230310</v>
      </c>
      <c r="K23" s="75"/>
      <c r="L23" s="76"/>
      <c r="M23" s="74"/>
      <c r="N23" s="74"/>
      <c r="O23" s="74"/>
      <c r="P23" s="74"/>
    </row>
    <row r="24" spans="1:18" ht="6" customHeight="1">
      <c r="A24" s="41"/>
      <c r="B24" s="71"/>
      <c r="C24" s="48"/>
      <c r="D24" s="48"/>
      <c r="E24" s="93"/>
      <c r="F24" s="94"/>
      <c r="G24" s="95"/>
      <c r="H24" s="100"/>
      <c r="I24" s="101"/>
      <c r="J24" s="102"/>
      <c r="K24" s="90"/>
      <c r="L24" s="76"/>
      <c r="M24" s="74"/>
      <c r="N24" s="74"/>
      <c r="O24" s="74"/>
      <c r="P24" s="74"/>
    </row>
    <row r="25" spans="1:18" ht="15.75">
      <c r="A25" s="41"/>
      <c r="B25" s="71">
        <v>8</v>
      </c>
      <c r="C25" s="48"/>
      <c r="D25" s="48" t="s">
        <v>37</v>
      </c>
      <c r="E25" s="103">
        <v>165322683.25</v>
      </c>
      <c r="F25" s="104"/>
      <c r="G25" s="105"/>
      <c r="H25" s="106" t="s">
        <v>38</v>
      </c>
      <c r="I25" s="107"/>
      <c r="J25" s="108" t="s">
        <v>39</v>
      </c>
      <c r="K25" s="109"/>
      <c r="L25" s="66"/>
      <c r="M25" s="141"/>
      <c r="N25" s="141"/>
      <c r="O25" s="141"/>
      <c r="P25" s="74"/>
    </row>
    <row r="26" spans="1:18" ht="9" customHeight="1">
      <c r="A26" s="41"/>
      <c r="B26" s="62"/>
      <c r="C26" s="48"/>
      <c r="D26" s="48"/>
      <c r="E26" s="93"/>
      <c r="F26" s="94"/>
      <c r="G26" s="95"/>
      <c r="H26" s="100"/>
      <c r="I26" s="95"/>
      <c r="J26" s="102"/>
      <c r="K26" s="75"/>
      <c r="L26" s="66"/>
      <c r="M26" s="141"/>
      <c r="N26" s="141"/>
      <c r="O26" s="76"/>
      <c r="P26" s="74"/>
      <c r="Q26" s="74"/>
      <c r="R26" s="74"/>
    </row>
    <row r="27" spans="1:18" ht="15.75">
      <c r="A27" s="77"/>
      <c r="B27" s="71">
        <v>9</v>
      </c>
      <c r="C27" s="78"/>
      <c r="D27" s="48" t="s">
        <v>40</v>
      </c>
      <c r="E27" s="84">
        <v>2794391605.25</v>
      </c>
      <c r="F27" s="110"/>
      <c r="G27" s="74"/>
      <c r="H27" s="111" t="s">
        <v>41</v>
      </c>
      <c r="I27" s="74"/>
      <c r="J27" s="74"/>
      <c r="K27" s="75"/>
      <c r="L27" s="66"/>
      <c r="M27" s="141"/>
      <c r="N27" s="141"/>
      <c r="O27" s="76"/>
      <c r="P27" s="74"/>
      <c r="Q27" s="74"/>
      <c r="R27" s="74"/>
    </row>
    <row r="28" spans="1:18" ht="15.75">
      <c r="A28" s="77"/>
      <c r="B28" s="71"/>
      <c r="C28" s="78"/>
      <c r="D28" s="112" t="s">
        <v>42</v>
      </c>
      <c r="E28" s="93"/>
      <c r="F28" s="94"/>
      <c r="G28" s="74"/>
      <c r="H28" s="113" t="s">
        <v>43</v>
      </c>
      <c r="I28" s="113"/>
      <c r="J28" s="113"/>
      <c r="K28" s="75"/>
      <c r="L28" s="66"/>
      <c r="M28" s="141"/>
      <c r="N28" s="141"/>
      <c r="O28" s="74"/>
      <c r="P28" s="141"/>
      <c r="Q28" s="147"/>
      <c r="R28" s="141"/>
    </row>
    <row r="29" spans="1:18" ht="15.75">
      <c r="A29" s="77"/>
      <c r="B29" s="71">
        <v>10</v>
      </c>
      <c r="C29" s="78"/>
      <c r="D29" s="78" t="s">
        <v>44</v>
      </c>
      <c r="E29" s="79">
        <v>1723472216</v>
      </c>
      <c r="F29" s="99"/>
      <c r="G29" s="74"/>
      <c r="H29" s="113"/>
      <c r="I29" s="113"/>
      <c r="J29" s="113"/>
      <c r="K29" s="75"/>
      <c r="L29" s="66"/>
      <c r="M29" s="141"/>
      <c r="N29" s="141"/>
      <c r="O29" s="95"/>
      <c r="P29" s="141"/>
      <c r="Q29" s="148"/>
      <c r="R29" s="141"/>
    </row>
    <row r="30" spans="1:18" ht="15.75">
      <c r="A30" s="41"/>
      <c r="B30" s="71">
        <v>11</v>
      </c>
      <c r="C30" s="48"/>
      <c r="D30" s="78" t="s">
        <v>45</v>
      </c>
      <c r="E30" s="79">
        <v>221740436</v>
      </c>
      <c r="F30" s="99"/>
      <c r="G30" s="74"/>
      <c r="H30" s="243"/>
      <c r="I30" s="113"/>
      <c r="J30" s="113"/>
      <c r="K30" s="75"/>
      <c r="L30" s="66"/>
      <c r="M30" s="141"/>
      <c r="N30" s="141"/>
      <c r="O30" s="76"/>
      <c r="P30" s="74"/>
      <c r="Q30" s="149"/>
      <c r="R30" s="141"/>
    </row>
    <row r="31" spans="1:18" ht="15.75">
      <c r="A31" s="41"/>
      <c r="B31" s="71">
        <v>12</v>
      </c>
      <c r="C31" s="48"/>
      <c r="D31" s="78" t="s">
        <v>46</v>
      </c>
      <c r="E31" s="84">
        <v>-20031082</v>
      </c>
      <c r="F31" s="110"/>
      <c r="G31" s="74"/>
      <c r="H31" s="244"/>
      <c r="I31" s="115"/>
      <c r="J31" s="115"/>
      <c r="K31" s="75"/>
      <c r="L31" s="66"/>
      <c r="M31" s="141"/>
      <c r="N31" s="141"/>
      <c r="O31" s="76"/>
      <c r="P31" s="74"/>
      <c r="Q31" s="147"/>
      <c r="R31" s="141"/>
    </row>
    <row r="32" spans="1:18" ht="15.75">
      <c r="A32" s="41"/>
      <c r="B32" s="71"/>
      <c r="C32" s="48"/>
      <c r="D32" s="112" t="s">
        <v>47</v>
      </c>
      <c r="E32" s="93"/>
      <c r="F32" s="94"/>
      <c r="G32" s="74"/>
      <c r="H32" s="245"/>
      <c r="I32" s="74"/>
      <c r="J32" s="74"/>
      <c r="K32" s="75"/>
      <c r="L32" s="66"/>
      <c r="M32" s="141"/>
      <c r="N32" s="141"/>
      <c r="O32" s="76"/>
      <c r="P32" s="74"/>
      <c r="Q32" s="102"/>
      <c r="R32" s="141"/>
    </row>
    <row r="33" spans="1:18" s="152" customFormat="1" ht="15.75">
      <c r="A33" s="41"/>
      <c r="B33" s="71">
        <v>13</v>
      </c>
      <c r="C33" s="48"/>
      <c r="D33" s="78" t="s">
        <v>48</v>
      </c>
      <c r="E33" s="79">
        <v>270102401</v>
      </c>
      <c r="F33" s="99"/>
      <c r="G33" s="74"/>
      <c r="H33" s="246"/>
      <c r="I33" s="74"/>
      <c r="J33" s="74"/>
      <c r="K33" s="75"/>
      <c r="L33" s="150"/>
      <c r="M33" s="151"/>
      <c r="N33" s="151"/>
      <c r="O33" s="76"/>
      <c r="P33" s="74"/>
      <c r="Q33" s="74"/>
      <c r="R33" s="151"/>
    </row>
    <row r="34" spans="1:18" ht="15.75">
      <c r="A34" s="41"/>
      <c r="B34" s="71">
        <v>14</v>
      </c>
      <c r="C34" s="48"/>
      <c r="D34" s="78" t="s">
        <v>49</v>
      </c>
      <c r="E34" s="79">
        <f>26626958+1261344</f>
        <v>27888302</v>
      </c>
      <c r="F34" s="117"/>
      <c r="G34" s="118"/>
      <c r="H34" s="119"/>
      <c r="I34" s="120"/>
      <c r="J34" s="120"/>
      <c r="K34" s="75"/>
      <c r="L34" s="66"/>
      <c r="M34" s="141"/>
      <c r="N34" s="141"/>
      <c r="O34" s="74"/>
      <c r="P34" s="141"/>
      <c r="Q34" s="147"/>
      <c r="R34" s="141"/>
    </row>
    <row r="35" spans="1:18" ht="15.75">
      <c r="A35" s="41"/>
      <c r="B35" s="71">
        <v>15</v>
      </c>
      <c r="C35" s="48"/>
      <c r="D35" s="78" t="s">
        <v>50</v>
      </c>
      <c r="E35" s="79">
        <f>19008376-137925</f>
        <v>18870451</v>
      </c>
      <c r="F35" s="117"/>
      <c r="G35" s="74"/>
      <c r="H35" s="119"/>
      <c r="I35" s="120"/>
      <c r="J35" s="120"/>
      <c r="K35" s="75"/>
      <c r="L35" s="66"/>
      <c r="M35" s="141"/>
      <c r="N35" s="141"/>
      <c r="O35" s="95"/>
      <c r="P35" s="141"/>
      <c r="Q35" s="147"/>
      <c r="R35" s="141"/>
    </row>
    <row r="36" spans="1:18" ht="15.75">
      <c r="A36" s="41"/>
      <c r="B36" s="71">
        <v>16</v>
      </c>
      <c r="C36" s="48"/>
      <c r="D36" s="78" t="s">
        <v>51</v>
      </c>
      <c r="E36" s="79">
        <v>135662649</v>
      </c>
      <c r="F36" s="99"/>
      <c r="G36" s="74"/>
      <c r="H36" s="74"/>
      <c r="I36" s="74"/>
      <c r="J36" s="74"/>
      <c r="K36" s="75"/>
      <c r="L36" s="66"/>
      <c r="M36" s="141"/>
      <c r="N36" s="141"/>
      <c r="O36" s="95"/>
      <c r="P36" s="141"/>
      <c r="Q36" s="148"/>
      <c r="R36" s="141"/>
    </row>
    <row r="37" spans="1:18" ht="15.75">
      <c r="A37" s="41"/>
      <c r="B37" s="71">
        <v>17</v>
      </c>
      <c r="C37" s="48"/>
      <c r="D37" s="78" t="s">
        <v>52</v>
      </c>
      <c r="E37" s="84">
        <v>-1330548</v>
      </c>
      <c r="F37" s="110"/>
      <c r="G37" s="74"/>
      <c r="H37" s="74"/>
      <c r="I37" s="74"/>
      <c r="J37" s="74"/>
      <c r="K37" s="75"/>
      <c r="L37" s="66"/>
      <c r="M37" s="141"/>
      <c r="N37" s="141"/>
      <c r="O37" s="95"/>
      <c r="P37" s="141"/>
      <c r="Q37" s="148"/>
      <c r="R37" s="141"/>
    </row>
    <row r="38" spans="1:18" ht="9" customHeight="1">
      <c r="A38" s="41"/>
      <c r="B38" s="71"/>
      <c r="C38" s="48"/>
      <c r="D38" s="78"/>
      <c r="E38" s="93"/>
      <c r="F38" s="94"/>
      <c r="G38" s="74"/>
      <c r="H38" s="74"/>
      <c r="I38" s="74"/>
      <c r="J38" s="74"/>
      <c r="K38" s="75"/>
      <c r="L38" s="66"/>
      <c r="M38" s="141"/>
      <c r="N38" s="141"/>
      <c r="O38" s="95"/>
      <c r="P38" s="141"/>
      <c r="Q38" s="148"/>
      <c r="R38" s="141"/>
    </row>
    <row r="39" spans="1:18" ht="15.75">
      <c r="A39" s="41"/>
      <c r="B39" s="71">
        <v>18</v>
      </c>
      <c r="C39" s="48"/>
      <c r="D39" s="48" t="s">
        <v>53</v>
      </c>
      <c r="E39" s="84">
        <f>SUM(E33:E37)</f>
        <v>451193255</v>
      </c>
      <c r="F39" s="110"/>
      <c r="G39" s="74"/>
      <c r="H39" s="121"/>
      <c r="I39" s="74"/>
      <c r="J39" s="74"/>
      <c r="K39" s="75"/>
      <c r="L39" s="66"/>
      <c r="M39" s="141"/>
      <c r="N39" s="141"/>
      <c r="O39" s="76"/>
      <c r="P39" s="74"/>
      <c r="Q39" s="149"/>
      <c r="R39" s="141"/>
    </row>
    <row r="40" spans="1:18" ht="12.75" customHeight="1">
      <c r="A40" s="41"/>
      <c r="B40" s="71"/>
      <c r="C40" s="48"/>
      <c r="D40" s="48"/>
      <c r="E40" s="93"/>
      <c r="F40" s="94"/>
      <c r="G40" s="74"/>
      <c r="H40" s="91"/>
      <c r="I40" s="74"/>
      <c r="J40" s="74"/>
      <c r="K40" s="75"/>
      <c r="L40" s="66"/>
      <c r="M40" s="141"/>
      <c r="N40" s="141"/>
      <c r="O40" s="76"/>
      <c r="P40" s="74"/>
      <c r="Q40" s="147"/>
      <c r="R40" s="141"/>
    </row>
    <row r="41" spans="1:18" ht="15.75">
      <c r="A41" s="41"/>
      <c r="B41" s="71">
        <v>19</v>
      </c>
      <c r="C41" s="48"/>
      <c r="D41" s="48" t="s">
        <v>54</v>
      </c>
      <c r="E41" s="84">
        <f>SUM(E29:E31)+E39</f>
        <v>2376374825</v>
      </c>
      <c r="F41" s="110"/>
      <c r="G41" s="74"/>
      <c r="H41" s="122"/>
      <c r="J41" s="74"/>
      <c r="K41" s="75"/>
      <c r="L41" s="66"/>
      <c r="M41" s="141"/>
      <c r="N41" s="141"/>
      <c r="O41" s="76"/>
      <c r="P41" s="74"/>
      <c r="Q41" s="102"/>
      <c r="R41" s="141"/>
    </row>
    <row r="42" spans="1:18" ht="9" customHeight="1">
      <c r="A42" s="41"/>
      <c r="B42" s="71"/>
      <c r="C42" s="48"/>
      <c r="D42" s="48"/>
      <c r="E42" s="93"/>
      <c r="F42" s="94"/>
      <c r="G42" s="74"/>
      <c r="H42" s="91"/>
      <c r="I42" s="74"/>
      <c r="J42" s="74"/>
      <c r="K42" s="75"/>
      <c r="L42" s="66"/>
      <c r="M42" s="141"/>
      <c r="N42" s="141"/>
      <c r="O42" s="76"/>
      <c r="P42" s="74"/>
      <c r="Q42" s="147"/>
      <c r="R42" s="141"/>
    </row>
    <row r="43" spans="1:18" ht="15.75">
      <c r="A43" s="41"/>
      <c r="B43" s="71">
        <v>20</v>
      </c>
      <c r="C43" s="48"/>
      <c r="D43" s="48" t="s">
        <v>55</v>
      </c>
      <c r="E43" s="84">
        <f>E27-E41</f>
        <v>418016780.25</v>
      </c>
      <c r="F43" s="110"/>
      <c r="G43" s="66"/>
      <c r="H43" s="74"/>
      <c r="I43" s="74"/>
      <c r="J43" s="74"/>
      <c r="K43" s="75"/>
      <c r="L43" s="66"/>
      <c r="M43" s="141"/>
      <c r="N43" s="141"/>
      <c r="O43" s="76"/>
      <c r="P43" s="74"/>
      <c r="Q43" s="102"/>
      <c r="R43" s="141"/>
    </row>
    <row r="44" spans="1:18" ht="15.75">
      <c r="A44" s="41"/>
      <c r="B44" s="71">
        <v>21</v>
      </c>
      <c r="C44" s="48"/>
      <c r="D44" s="48" t="s">
        <v>56</v>
      </c>
      <c r="E44" s="79">
        <v>0</v>
      </c>
      <c r="F44" s="99"/>
      <c r="G44" s="66"/>
      <c r="H44" s="74"/>
      <c r="I44" s="74"/>
      <c r="J44" s="74"/>
      <c r="K44" s="75"/>
      <c r="L44" s="66"/>
      <c r="M44" s="141"/>
      <c r="N44" s="141"/>
      <c r="O44" s="76"/>
      <c r="P44" s="74"/>
      <c r="Q44" s="74"/>
      <c r="R44" s="141"/>
    </row>
    <row r="45" spans="1:18" ht="15.75">
      <c r="A45" s="41"/>
      <c r="B45" s="71">
        <v>22</v>
      </c>
      <c r="C45" s="48"/>
      <c r="D45" s="48" t="s">
        <v>57</v>
      </c>
      <c r="E45" s="84">
        <v>0</v>
      </c>
      <c r="F45" s="110"/>
      <c r="G45" s="66"/>
      <c r="H45" s="74"/>
      <c r="I45" s="74"/>
      <c r="J45" s="74"/>
      <c r="K45" s="75"/>
      <c r="L45" s="66"/>
      <c r="M45" s="141"/>
      <c r="N45" s="141"/>
      <c r="O45" s="76"/>
      <c r="P45" s="74"/>
      <c r="Q45" s="74"/>
      <c r="R45" s="141"/>
    </row>
    <row r="46" spans="1:18" ht="7.9" customHeight="1">
      <c r="A46" s="41"/>
      <c r="B46" s="71"/>
      <c r="C46" s="48"/>
      <c r="D46" s="48"/>
      <c r="E46" s="93"/>
      <c r="F46" s="94"/>
      <c r="G46" s="74"/>
      <c r="H46" s="74"/>
      <c r="I46" s="74"/>
      <c r="J46" s="74"/>
      <c r="K46" s="75"/>
      <c r="L46" s="66"/>
      <c r="M46" s="141"/>
      <c r="N46" s="141"/>
      <c r="O46" s="76"/>
      <c r="P46" s="74"/>
      <c r="Q46" s="153"/>
      <c r="R46" s="141"/>
    </row>
    <row r="47" spans="1:18" ht="15.75">
      <c r="A47" s="41"/>
      <c r="B47" s="71">
        <v>23</v>
      </c>
      <c r="C47" s="48"/>
      <c r="D47" s="48" t="s">
        <v>58</v>
      </c>
      <c r="E47" s="84">
        <f>E43</f>
        <v>418016780.25</v>
      </c>
      <c r="F47" s="110"/>
      <c r="G47" s="74"/>
      <c r="H47" s="121"/>
      <c r="I47" s="74"/>
      <c r="J47" s="74"/>
      <c r="K47" s="75"/>
      <c r="L47" s="66"/>
      <c r="M47" s="141"/>
      <c r="N47" s="141"/>
      <c r="O47" s="76"/>
      <c r="P47" s="74"/>
      <c r="Q47" s="148"/>
      <c r="R47" s="141"/>
    </row>
    <row r="48" spans="1:18" ht="12.75" customHeight="1">
      <c r="A48" s="41"/>
      <c r="B48" s="71"/>
      <c r="C48" s="48"/>
      <c r="D48" s="48"/>
      <c r="E48" s="93"/>
      <c r="F48" s="94"/>
      <c r="G48" s="74"/>
      <c r="H48" s="74"/>
      <c r="I48" s="74"/>
      <c r="J48" s="74"/>
      <c r="K48" s="75"/>
      <c r="L48" s="66"/>
      <c r="M48" s="141"/>
      <c r="N48" s="141"/>
      <c r="O48" s="76"/>
      <c r="P48" s="74"/>
      <c r="Q48" s="102"/>
      <c r="R48" s="141"/>
    </row>
    <row r="49" spans="1:18" ht="15.75">
      <c r="A49" s="41"/>
      <c r="B49" s="71">
        <v>24</v>
      </c>
      <c r="C49" s="48"/>
      <c r="D49" s="48" t="s">
        <v>59</v>
      </c>
      <c r="E49" s="79">
        <f>17570918+1261344</f>
        <v>18832262</v>
      </c>
      <c r="F49" s="99"/>
      <c r="G49" s="74"/>
      <c r="H49" s="74"/>
      <c r="I49" s="74"/>
      <c r="J49" s="74"/>
      <c r="K49" s="75"/>
      <c r="L49" s="66"/>
      <c r="M49" s="141"/>
      <c r="N49" s="141"/>
      <c r="O49" s="76"/>
      <c r="P49" s="74"/>
      <c r="Q49" s="147"/>
      <c r="R49" s="141"/>
    </row>
    <row r="50" spans="1:18" ht="15.75">
      <c r="A50" s="41"/>
      <c r="B50" s="71">
        <v>25</v>
      </c>
      <c r="C50" s="48"/>
      <c r="D50" s="48" t="s">
        <v>60</v>
      </c>
      <c r="E50" s="125"/>
      <c r="F50" s="73"/>
      <c r="G50" s="74"/>
      <c r="H50" s="74"/>
      <c r="I50" s="74"/>
      <c r="J50" s="74"/>
      <c r="K50" s="75"/>
      <c r="L50" s="66"/>
      <c r="M50" s="141"/>
      <c r="N50" s="141"/>
      <c r="O50" s="76"/>
      <c r="P50" s="74"/>
      <c r="Q50" s="102"/>
      <c r="R50" s="141"/>
    </row>
    <row r="51" spans="1:18" ht="15.75">
      <c r="A51" s="41"/>
      <c r="B51" s="71"/>
      <c r="C51" s="48"/>
      <c r="D51" s="48" t="s">
        <v>61</v>
      </c>
      <c r="E51" s="84">
        <v>5187602.21</v>
      </c>
      <c r="F51" s="110"/>
      <c r="G51" s="74"/>
      <c r="H51" s="74"/>
      <c r="I51" s="74"/>
      <c r="J51" s="74"/>
      <c r="K51" s="75"/>
      <c r="L51" s="66"/>
      <c r="M51" s="141"/>
      <c r="N51" s="141"/>
      <c r="O51" s="76"/>
      <c r="P51" s="74"/>
      <c r="Q51" s="74"/>
      <c r="R51" s="74"/>
    </row>
    <row r="52" spans="1:18" ht="9" customHeight="1">
      <c r="A52" s="41"/>
      <c r="B52" s="71"/>
      <c r="C52" s="48"/>
      <c r="D52" s="48"/>
      <c r="E52" s="93"/>
      <c r="F52" s="94"/>
      <c r="G52" s="74"/>
      <c r="H52" s="74"/>
      <c r="I52" s="74"/>
      <c r="J52" s="74"/>
      <c r="K52" s="75"/>
      <c r="L52" s="66"/>
      <c r="M52" s="141"/>
      <c r="N52" s="141"/>
      <c r="O52" s="76"/>
      <c r="P52" s="74"/>
      <c r="Q52" s="74"/>
      <c r="R52" s="74"/>
    </row>
    <row r="53" spans="1:18" ht="15.75">
      <c r="A53" s="41"/>
      <c r="B53" s="71">
        <v>26</v>
      </c>
      <c r="C53" s="48"/>
      <c r="D53" s="48" t="s">
        <v>62</v>
      </c>
      <c r="E53" s="84">
        <f>E47+E49+E51</f>
        <v>442036644.45999998</v>
      </c>
      <c r="F53" s="110"/>
      <c r="G53" s="74"/>
      <c r="H53" s="121"/>
      <c r="I53" s="74"/>
      <c r="J53" s="74"/>
      <c r="K53" s="75"/>
      <c r="L53" s="66"/>
      <c r="M53" s="141"/>
      <c r="N53" s="141"/>
      <c r="O53" s="76"/>
      <c r="P53" s="74"/>
      <c r="Q53" s="74"/>
      <c r="R53" s="74"/>
    </row>
    <row r="54" spans="1:18" ht="7.5" customHeight="1">
      <c r="A54" s="41"/>
      <c r="B54" s="71"/>
      <c r="C54" s="48"/>
      <c r="D54" s="48"/>
      <c r="E54" s="93"/>
      <c r="F54" s="94"/>
      <c r="G54" s="74"/>
      <c r="H54" s="74"/>
      <c r="I54" s="74"/>
      <c r="J54" s="74"/>
      <c r="K54" s="75"/>
      <c r="L54" s="66"/>
      <c r="M54" s="141"/>
      <c r="N54" s="141"/>
      <c r="O54" s="76"/>
      <c r="P54" s="74"/>
      <c r="Q54" s="74"/>
      <c r="R54" s="74"/>
    </row>
    <row r="55" spans="1:18" ht="15.75" customHeight="1">
      <c r="A55" s="41"/>
      <c r="B55" s="71"/>
      <c r="C55" s="48"/>
      <c r="D55" s="48" t="s">
        <v>63</v>
      </c>
      <c r="E55" s="93"/>
      <c r="F55" s="94"/>
      <c r="G55" s="74"/>
      <c r="H55" s="74"/>
      <c r="I55" s="74"/>
      <c r="J55" s="74"/>
      <c r="K55" s="75"/>
      <c r="L55" s="66"/>
      <c r="M55" s="141"/>
      <c r="N55" s="141"/>
      <c r="O55" s="76"/>
      <c r="P55" s="74"/>
      <c r="Q55" s="74"/>
      <c r="R55" s="74"/>
    </row>
    <row r="56" spans="1:18" s="152" customFormat="1" ht="15.75">
      <c r="A56" s="41"/>
      <c r="B56" s="71">
        <v>27</v>
      </c>
      <c r="C56" s="48"/>
      <c r="D56" s="78" t="s">
        <v>64</v>
      </c>
      <c r="E56" s="79">
        <v>134922787</v>
      </c>
      <c r="F56" s="99"/>
      <c r="G56" s="74"/>
      <c r="H56" s="74"/>
      <c r="I56" s="74"/>
      <c r="J56" s="74"/>
      <c r="K56" s="75"/>
      <c r="L56" s="154"/>
      <c r="M56" s="155"/>
      <c r="N56" s="155"/>
      <c r="O56" s="76"/>
      <c r="P56" s="74"/>
      <c r="Q56" s="74"/>
      <c r="R56" s="74"/>
    </row>
    <row r="57" spans="1:18" ht="15.75">
      <c r="A57" s="41"/>
      <c r="B57" s="71">
        <v>28</v>
      </c>
      <c r="C57" s="48"/>
      <c r="D57" s="78" t="s">
        <v>65</v>
      </c>
      <c r="E57" s="79">
        <v>2945633</v>
      </c>
      <c r="F57" s="99"/>
      <c r="G57" s="74"/>
      <c r="H57" s="74"/>
      <c r="I57" s="74"/>
      <c r="J57" s="74"/>
      <c r="K57" s="75"/>
      <c r="L57" s="66"/>
      <c r="M57" s="141"/>
      <c r="N57" s="141"/>
      <c r="O57" s="76"/>
      <c r="P57" s="74"/>
      <c r="Q57" s="74"/>
      <c r="R57" s="74"/>
    </row>
    <row r="58" spans="1:18" ht="15.75">
      <c r="A58" s="41"/>
      <c r="B58" s="71">
        <v>29</v>
      </c>
      <c r="C58" s="48"/>
      <c r="D58" s="78" t="s">
        <v>66</v>
      </c>
      <c r="E58" s="123"/>
      <c r="F58" s="73"/>
      <c r="G58" s="74"/>
      <c r="H58" s="74"/>
      <c r="I58" s="74"/>
      <c r="J58" s="74"/>
      <c r="K58" s="75"/>
      <c r="L58" s="66"/>
      <c r="M58" s="141"/>
      <c r="N58" s="141"/>
      <c r="O58" s="76"/>
      <c r="P58" s="74"/>
      <c r="Q58" s="74"/>
      <c r="R58" s="74"/>
    </row>
    <row r="59" spans="1:18" ht="15.75">
      <c r="A59" s="41"/>
      <c r="B59" s="71"/>
      <c r="C59" s="48"/>
      <c r="D59" s="78" t="s">
        <v>67</v>
      </c>
      <c r="E59" s="125">
        <v>1189366</v>
      </c>
      <c r="F59" s="99"/>
      <c r="G59" s="74"/>
      <c r="H59" s="74"/>
      <c r="I59" s="74"/>
      <c r="J59" s="74"/>
      <c r="K59" s="75"/>
      <c r="L59" s="66"/>
      <c r="M59" s="141"/>
      <c r="N59" s="141"/>
      <c r="O59" s="76"/>
      <c r="P59" s="141"/>
      <c r="Q59" s="147"/>
      <c r="R59" s="141"/>
    </row>
    <row r="60" spans="1:18" ht="15.75">
      <c r="A60" s="41"/>
      <c r="B60" s="71">
        <v>30</v>
      </c>
      <c r="C60" s="48"/>
      <c r="D60" s="78" t="s">
        <v>68</v>
      </c>
      <c r="E60" s="125">
        <v>9447719</v>
      </c>
      <c r="F60" s="99"/>
      <c r="G60" s="74"/>
      <c r="H60" s="74"/>
      <c r="I60" s="74"/>
      <c r="J60" s="74"/>
      <c r="K60" s="75"/>
      <c r="L60" s="66"/>
      <c r="M60" s="141"/>
      <c r="N60" s="141"/>
      <c r="O60" s="141"/>
      <c r="P60" s="156"/>
      <c r="Q60" s="147"/>
      <c r="R60" s="141"/>
    </row>
    <row r="61" spans="1:18" ht="15.75">
      <c r="A61" s="41"/>
      <c r="B61" s="71">
        <v>31</v>
      </c>
      <c r="C61" s="48"/>
      <c r="D61" s="78" t="s">
        <v>69</v>
      </c>
      <c r="E61" s="125"/>
      <c r="F61" s="73"/>
      <c r="G61" s="74"/>
      <c r="H61" s="74"/>
      <c r="I61" s="74"/>
      <c r="J61" s="74"/>
      <c r="K61" s="75"/>
      <c r="L61" s="66"/>
      <c r="M61" s="141"/>
      <c r="N61" s="141"/>
      <c r="O61" s="74"/>
      <c r="P61" s="141"/>
      <c r="Q61" s="102"/>
      <c r="R61" s="141"/>
    </row>
    <row r="62" spans="1:18" ht="15.75">
      <c r="A62" s="41"/>
      <c r="B62" s="71"/>
      <c r="C62" s="48"/>
      <c r="D62" s="78" t="s">
        <v>70</v>
      </c>
      <c r="E62" s="84">
        <v>-2630422</v>
      </c>
      <c r="F62" s="110"/>
      <c r="G62" s="74"/>
      <c r="H62" s="74"/>
      <c r="I62" s="74"/>
      <c r="J62" s="74"/>
      <c r="K62" s="75"/>
      <c r="L62" s="66"/>
      <c r="M62" s="141"/>
      <c r="N62" s="141"/>
      <c r="O62" s="141"/>
      <c r="P62" s="74"/>
      <c r="Q62" s="148"/>
      <c r="R62" s="141"/>
    </row>
    <row r="63" spans="1:18" ht="10.5" customHeight="1">
      <c r="A63" s="41"/>
      <c r="B63" s="71"/>
      <c r="C63" s="48"/>
      <c r="D63" s="48"/>
      <c r="E63" s="93"/>
      <c r="F63" s="94"/>
      <c r="G63" s="74"/>
      <c r="H63" s="74"/>
      <c r="I63" s="74"/>
      <c r="J63" s="74"/>
      <c r="K63" s="75"/>
      <c r="L63" s="66"/>
      <c r="M63" s="141"/>
      <c r="N63" s="141"/>
      <c r="O63" s="74"/>
      <c r="P63" s="141"/>
      <c r="Q63" s="102"/>
      <c r="R63" s="141"/>
    </row>
    <row r="64" spans="1:18" ht="15.75">
      <c r="A64" s="41"/>
      <c r="B64" s="71">
        <v>32</v>
      </c>
      <c r="C64" s="48"/>
      <c r="D64" s="48" t="s">
        <v>71</v>
      </c>
      <c r="E64" s="84">
        <f>SUM(E56:E62)</f>
        <v>145875083</v>
      </c>
      <c r="F64" s="110"/>
      <c r="G64" s="74"/>
      <c r="H64" s="74"/>
      <c r="I64" s="74"/>
      <c r="J64" s="74"/>
      <c r="K64" s="75"/>
      <c r="L64" s="66"/>
      <c r="M64" s="141"/>
      <c r="N64" s="141"/>
      <c r="O64" s="74"/>
      <c r="P64" s="141"/>
      <c r="Q64" s="148"/>
      <c r="R64" s="141"/>
    </row>
    <row r="65" spans="1:18" ht="10.5" customHeight="1">
      <c r="A65" s="41"/>
      <c r="B65" s="71"/>
      <c r="C65" s="48"/>
      <c r="D65" s="48"/>
      <c r="E65" s="93"/>
      <c r="F65" s="94"/>
      <c r="G65" s="74"/>
      <c r="H65" s="157"/>
      <c r="I65" s="74"/>
      <c r="J65" s="74"/>
      <c r="K65" s="75"/>
      <c r="L65" s="66"/>
      <c r="M65" s="141"/>
      <c r="N65" s="141"/>
      <c r="O65" s="74"/>
      <c r="P65" s="141"/>
      <c r="Q65" s="148"/>
      <c r="R65" s="141"/>
    </row>
    <row r="66" spans="1:18" ht="15.75">
      <c r="A66" s="41"/>
      <c r="B66" s="71">
        <v>33</v>
      </c>
      <c r="C66" s="48"/>
      <c r="D66" s="48" t="s">
        <v>72</v>
      </c>
      <c r="E66" s="79">
        <f>E53-E64</f>
        <v>296161561.45999998</v>
      </c>
      <c r="F66" s="99"/>
      <c r="G66" s="74"/>
      <c r="H66" s="158"/>
      <c r="I66" s="159"/>
      <c r="J66" s="159"/>
      <c r="K66" s="75"/>
      <c r="L66" s="66"/>
      <c r="M66" s="141"/>
      <c r="N66" s="141"/>
      <c r="O66" s="141"/>
      <c r="P66" s="74"/>
      <c r="Q66" s="148"/>
      <c r="R66" s="141"/>
    </row>
    <row r="67" spans="1:18" ht="9" customHeight="1">
      <c r="A67" s="41"/>
      <c r="B67" s="71"/>
      <c r="C67" s="48"/>
      <c r="D67" s="48"/>
      <c r="E67" s="79"/>
      <c r="F67" s="99"/>
      <c r="G67" s="74"/>
      <c r="H67" s="121"/>
      <c r="I67" s="74"/>
      <c r="J67" s="74"/>
      <c r="K67" s="75"/>
      <c r="L67" s="66"/>
      <c r="M67" s="141"/>
      <c r="N67" s="141"/>
      <c r="O67" s="141"/>
      <c r="P67" s="74"/>
      <c r="Q67" s="148"/>
      <c r="R67" s="141"/>
    </row>
    <row r="68" spans="1:18" ht="15.75">
      <c r="A68" s="41"/>
      <c r="B68" s="71">
        <v>34</v>
      </c>
      <c r="C68" s="48"/>
      <c r="D68" s="48" t="s">
        <v>73</v>
      </c>
      <c r="E68" s="84">
        <v>5558609</v>
      </c>
      <c r="F68" s="110"/>
      <c r="G68" s="74"/>
      <c r="H68" s="74"/>
      <c r="I68" s="74"/>
      <c r="J68" s="74"/>
      <c r="K68" s="75"/>
      <c r="L68" s="66"/>
      <c r="M68" s="141"/>
      <c r="N68" s="141"/>
      <c r="O68" s="74"/>
      <c r="P68" s="141"/>
      <c r="Q68" s="102"/>
      <c r="R68" s="141"/>
    </row>
    <row r="69" spans="1:18" ht="10.5" customHeight="1">
      <c r="A69" s="41"/>
      <c r="B69" s="71"/>
      <c r="C69" s="48"/>
      <c r="D69" s="48"/>
      <c r="E69" s="93"/>
      <c r="F69" s="94"/>
      <c r="G69" s="74"/>
      <c r="H69" s="74"/>
      <c r="I69" s="74"/>
      <c r="J69" s="74"/>
      <c r="K69" s="75"/>
      <c r="L69" s="66"/>
      <c r="M69" s="141"/>
      <c r="N69" s="141"/>
      <c r="O69" s="76"/>
      <c r="P69" s="74"/>
      <c r="Q69" s="74"/>
      <c r="R69" s="74"/>
    </row>
    <row r="70" spans="1:18" ht="16.5" thickBot="1">
      <c r="A70" s="41"/>
      <c r="B70" s="71">
        <v>35</v>
      </c>
      <c r="C70" s="48"/>
      <c r="D70" s="48" t="s">
        <v>74</v>
      </c>
      <c r="E70" s="126">
        <f>E66-E68</f>
        <v>290602952.45999998</v>
      </c>
      <c r="F70" s="127"/>
      <c r="G70" s="74"/>
      <c r="H70" s="128" t="s">
        <v>75</v>
      </c>
      <c r="I70"/>
      <c r="J70" s="74"/>
      <c r="K70" s="75"/>
      <c r="L70" s="66"/>
      <c r="M70" s="141"/>
      <c r="N70" s="141"/>
      <c r="O70" s="76"/>
      <c r="P70" s="74"/>
      <c r="Q70" s="74"/>
      <c r="R70" s="74"/>
    </row>
    <row r="71" spans="1:18" ht="17.25" thickTop="1" thickBot="1">
      <c r="A71" s="41"/>
      <c r="B71" s="129"/>
      <c r="C71" s="130"/>
      <c r="D71" s="130"/>
      <c r="E71" s="131"/>
      <c r="F71" s="132"/>
      <c r="G71" s="133"/>
      <c r="H71" s="133"/>
      <c r="I71" s="133"/>
      <c r="J71" s="133"/>
      <c r="K71" s="134"/>
      <c r="L71" s="66"/>
      <c r="M71" s="141"/>
      <c r="N71" s="141"/>
      <c r="O71" s="76"/>
      <c r="P71" s="74"/>
      <c r="Q71" s="74"/>
      <c r="R71" s="74"/>
    </row>
    <row r="72" spans="1:18" s="1" customFormat="1" ht="15.75">
      <c r="E72" s="135" t="s">
        <v>75</v>
      </c>
      <c r="L72" s="66"/>
      <c r="M72" s="66"/>
      <c r="N72" s="66"/>
      <c r="O72" s="76"/>
      <c r="P72" s="74"/>
      <c r="Q72" s="74"/>
      <c r="R72" s="74"/>
    </row>
    <row r="73" spans="1:18" ht="15.75">
      <c r="E73" s="136"/>
      <c r="F73" s="137"/>
      <c r="K73" s="138"/>
      <c r="L73" s="66"/>
      <c r="M73" s="141"/>
      <c r="N73" s="141"/>
      <c r="O73" s="1"/>
      <c r="P73" s="1"/>
      <c r="Q73" s="1"/>
      <c r="R73" s="1"/>
    </row>
    <row r="74" spans="1:18">
      <c r="K74" s="1"/>
      <c r="O74" s="1"/>
    </row>
    <row r="75" spans="1:18">
      <c r="K75" s="1"/>
    </row>
    <row r="76" spans="1:18">
      <c r="A76" s="138" t="s">
        <v>76</v>
      </c>
      <c r="G76" s="138" t="s">
        <v>76</v>
      </c>
      <c r="K76" s="138"/>
    </row>
    <row r="77" spans="1:18">
      <c r="A77" s="138" t="s">
        <v>76</v>
      </c>
      <c r="K77" s="1"/>
    </row>
    <row r="78" spans="1:18">
      <c r="A78" s="138" t="s">
        <v>76</v>
      </c>
      <c r="K78" s="1"/>
    </row>
    <row r="79" spans="1:18">
      <c r="K79" s="1"/>
    </row>
    <row r="80" spans="1:18">
      <c r="K80" s="1"/>
    </row>
    <row r="81" spans="11:11">
      <c r="K81" s="1"/>
    </row>
    <row r="82" spans="11:11">
      <c r="K82" s="1"/>
    </row>
    <row r="83" spans="11:11">
      <c r="K83" s="1"/>
    </row>
    <row r="84" spans="11:11">
      <c r="K84" s="1"/>
    </row>
    <row r="85" spans="11:11">
      <c r="K85" s="1"/>
    </row>
    <row r="86" spans="11:11">
      <c r="K86" s="1"/>
    </row>
    <row r="87" spans="11:11">
      <c r="K87" s="1"/>
    </row>
    <row r="88" spans="11:11">
      <c r="K88" s="1"/>
    </row>
    <row r="89" spans="11:11">
      <c r="K89" s="1"/>
    </row>
    <row r="90" spans="11:11">
      <c r="K90" s="1"/>
    </row>
    <row r="91" spans="11:11">
      <c r="K91" s="1"/>
    </row>
    <row r="92" spans="11:11">
      <c r="K92" s="1"/>
    </row>
    <row r="93" spans="11:11">
      <c r="K93" s="1"/>
    </row>
    <row r="94" spans="11:11">
      <c r="K94" s="1"/>
    </row>
    <row r="95" spans="11:11">
      <c r="K95" s="1"/>
    </row>
    <row r="96" spans="11:11">
      <c r="K96" s="1"/>
    </row>
    <row r="97" spans="11:11">
      <c r="K97" s="1"/>
    </row>
    <row r="98" spans="11:11">
      <c r="K98" s="1"/>
    </row>
    <row r="99" spans="11:11">
      <c r="K99" s="1"/>
    </row>
    <row r="100" spans="11:11">
      <c r="K100" s="1"/>
    </row>
    <row r="101" spans="11:11">
      <c r="K101" s="1"/>
    </row>
    <row r="102" spans="11:11">
      <c r="K102" s="1"/>
    </row>
    <row r="103" spans="11:11">
      <c r="K103" s="1"/>
    </row>
    <row r="104" spans="11:11">
      <c r="K104" s="1"/>
    </row>
    <row r="105" spans="11:11">
      <c r="K105" s="1"/>
    </row>
    <row r="106" spans="11:11">
      <c r="K106" s="1"/>
    </row>
    <row r="107" spans="11:11">
      <c r="K107" s="1"/>
    </row>
    <row r="108" spans="11:11">
      <c r="K108" s="1"/>
    </row>
    <row r="109" spans="11:11">
      <c r="K109" s="1"/>
    </row>
    <row r="110" spans="11:11">
      <c r="K110" s="1"/>
    </row>
    <row r="111" spans="11:11">
      <c r="K111" s="1"/>
    </row>
    <row r="112" spans="11:11">
      <c r="K112" s="1"/>
    </row>
    <row r="113" spans="11:11">
      <c r="K113" s="1"/>
    </row>
    <row r="114" spans="11:11">
      <c r="K114" s="1"/>
    </row>
    <row r="115" spans="11:11">
      <c r="K115" s="1"/>
    </row>
    <row r="116" spans="11:11">
      <c r="K116" s="1"/>
    </row>
    <row r="117" spans="11:11">
      <c r="K117" s="1"/>
    </row>
    <row r="118" spans="11:11">
      <c r="K118" s="1"/>
    </row>
    <row r="119" spans="11:11">
      <c r="K119" s="1"/>
    </row>
    <row r="120" spans="11:11">
      <c r="K120" s="1"/>
    </row>
    <row r="121" spans="11:11">
      <c r="K121" s="1"/>
    </row>
    <row r="122" spans="11:11">
      <c r="K122" s="1"/>
    </row>
    <row r="123" spans="11:11">
      <c r="K123" s="1"/>
    </row>
    <row r="124" spans="11:11">
      <c r="K124" s="1"/>
    </row>
    <row r="125" spans="11:11">
      <c r="K125" s="1"/>
    </row>
    <row r="126" spans="11:11">
      <c r="K126" s="1"/>
    </row>
    <row r="127" spans="11:11">
      <c r="K127" s="1"/>
    </row>
    <row r="128" spans="11:11">
      <c r="K128" s="1"/>
    </row>
    <row r="129" spans="11:11">
      <c r="K129" s="1"/>
    </row>
    <row r="130" spans="11:11">
      <c r="K130" s="1"/>
    </row>
    <row r="131" spans="11:11">
      <c r="K131" s="1"/>
    </row>
    <row r="132" spans="11:11">
      <c r="K132" s="1"/>
    </row>
    <row r="133" spans="11:11">
      <c r="K133" s="1"/>
    </row>
    <row r="134" spans="11:11">
      <c r="K134" s="1"/>
    </row>
    <row r="135" spans="11:11">
      <c r="K135" s="1"/>
    </row>
    <row r="136" spans="11:11">
      <c r="K136" s="1"/>
    </row>
    <row r="137" spans="11:11">
      <c r="K137" s="1"/>
    </row>
    <row r="138" spans="11:11">
      <c r="K138" s="1"/>
    </row>
    <row r="139" spans="11:11">
      <c r="K139" s="1"/>
    </row>
    <row r="140" spans="11:11">
      <c r="K140" s="1"/>
    </row>
    <row r="141" spans="11:11">
      <c r="K141" s="1"/>
    </row>
    <row r="142" spans="11:11">
      <c r="K142" s="1"/>
    </row>
    <row r="143" spans="11:11">
      <c r="K143" s="1"/>
    </row>
    <row r="144" spans="11:11">
      <c r="K144" s="1"/>
    </row>
    <row r="145" spans="11:11">
      <c r="K145" s="1"/>
    </row>
    <row r="146" spans="11:11">
      <c r="K146" s="1"/>
    </row>
    <row r="147" spans="11:11">
      <c r="K147" s="1"/>
    </row>
    <row r="148" spans="11:11">
      <c r="K148" s="1"/>
    </row>
    <row r="149" spans="11:11">
      <c r="K149" s="1"/>
    </row>
    <row r="150" spans="11:11">
      <c r="K150" s="1"/>
    </row>
    <row r="151" spans="11:11">
      <c r="K151" s="1"/>
    </row>
    <row r="152" spans="11:11">
      <c r="K152" s="1"/>
    </row>
    <row r="153" spans="11:11">
      <c r="K153" s="1"/>
    </row>
    <row r="154" spans="11:11">
      <c r="K154" s="1"/>
    </row>
    <row r="155" spans="11:11">
      <c r="K155" s="1"/>
    </row>
    <row r="156" spans="11:11">
      <c r="K156" s="1"/>
    </row>
    <row r="157" spans="11:11">
      <c r="K157" s="1"/>
    </row>
    <row r="158" spans="11:11">
      <c r="K158" s="1"/>
    </row>
    <row r="159" spans="11:11">
      <c r="K159" s="1"/>
    </row>
    <row r="160" spans="11:11">
      <c r="K160" s="1"/>
    </row>
    <row r="161" spans="11:11">
      <c r="K161" s="1"/>
    </row>
    <row r="162" spans="11:11">
      <c r="K162" s="1"/>
    </row>
    <row r="163" spans="11:11">
      <c r="K163" s="1"/>
    </row>
    <row r="164" spans="11:11">
      <c r="K164" s="1"/>
    </row>
    <row r="165" spans="11:11">
      <c r="K165" s="1"/>
    </row>
    <row r="166" spans="11:11">
      <c r="K166" s="1"/>
    </row>
    <row r="167" spans="11:11">
      <c r="K167" s="1"/>
    </row>
    <row r="168" spans="11:11">
      <c r="K168" s="1"/>
    </row>
    <row r="169" spans="11:11">
      <c r="K169" s="1"/>
    </row>
    <row r="170" spans="11:11">
      <c r="K170" s="1"/>
    </row>
    <row r="171" spans="11:11">
      <c r="K171" s="1"/>
    </row>
    <row r="172" spans="11:11">
      <c r="K172" s="1"/>
    </row>
    <row r="173" spans="11:11">
      <c r="K173" s="1"/>
    </row>
    <row r="174" spans="11:11">
      <c r="K174" s="1"/>
    </row>
    <row r="175" spans="11:11">
      <c r="K175" s="1"/>
    </row>
    <row r="176" spans="11:11">
      <c r="K176" s="1"/>
    </row>
    <row r="177" spans="11:11">
      <c r="K177" s="1"/>
    </row>
    <row r="178" spans="11:11">
      <c r="K178" s="1"/>
    </row>
    <row r="179" spans="11:11">
      <c r="K179" s="1"/>
    </row>
    <row r="180" spans="11:11">
      <c r="K180" s="1"/>
    </row>
    <row r="181" spans="11:11">
      <c r="K181" s="1"/>
    </row>
    <row r="182" spans="11:11">
      <c r="K182" s="1"/>
    </row>
    <row r="183" spans="11:11">
      <c r="K183" s="1"/>
    </row>
    <row r="184" spans="11:11">
      <c r="K184" s="1"/>
    </row>
    <row r="185" spans="11:11">
      <c r="K185" s="1"/>
    </row>
    <row r="186" spans="11:11">
      <c r="K186" s="1"/>
    </row>
    <row r="187" spans="11:11">
      <c r="K187" s="1"/>
    </row>
    <row r="188" spans="11:11">
      <c r="K188" s="1"/>
    </row>
    <row r="189" spans="11:11">
      <c r="K189" s="1"/>
    </row>
    <row r="190" spans="11:11">
      <c r="K190" s="1"/>
    </row>
    <row r="191" spans="11:11">
      <c r="K191" s="1"/>
    </row>
    <row r="192" spans="11:11">
      <c r="K192" s="1"/>
    </row>
    <row r="193" spans="11:11">
      <c r="K193" s="1"/>
    </row>
    <row r="194" spans="11:11">
      <c r="K194" s="1"/>
    </row>
    <row r="195" spans="11:11">
      <c r="K195" s="1"/>
    </row>
    <row r="196" spans="11:11">
      <c r="K196" s="1"/>
    </row>
    <row r="197" spans="11:11">
      <c r="K197" s="1"/>
    </row>
    <row r="198" spans="11:11">
      <c r="K198" s="1"/>
    </row>
    <row r="199" spans="11:11">
      <c r="K199" s="1"/>
    </row>
    <row r="200" spans="11:11">
      <c r="K200" s="1"/>
    </row>
    <row r="201" spans="11:11">
      <c r="K201" s="1"/>
    </row>
    <row r="202" spans="11:11">
      <c r="K202" s="1"/>
    </row>
    <row r="203" spans="11:11">
      <c r="K203" s="1"/>
    </row>
    <row r="204" spans="11:11">
      <c r="K204" s="1"/>
    </row>
    <row r="205" spans="11:11">
      <c r="K205" s="1"/>
    </row>
    <row r="206" spans="11:11">
      <c r="K206" s="1"/>
    </row>
    <row r="207" spans="11:11">
      <c r="K207" s="1"/>
    </row>
    <row r="208" spans="11:11">
      <c r="K208" s="1"/>
    </row>
    <row r="209" spans="11:11">
      <c r="K209" s="1"/>
    </row>
    <row r="210" spans="11:11">
      <c r="K210" s="1"/>
    </row>
    <row r="211" spans="11:11">
      <c r="K211" s="1"/>
    </row>
    <row r="212" spans="11:11">
      <c r="K212" s="1"/>
    </row>
    <row r="213" spans="11:11">
      <c r="K213" s="1"/>
    </row>
    <row r="214" spans="11:11">
      <c r="K214" s="1"/>
    </row>
    <row r="215" spans="11:11">
      <c r="K215" s="1"/>
    </row>
    <row r="216" spans="11:11">
      <c r="K216" s="1"/>
    </row>
    <row r="217" spans="11:11">
      <c r="K217" s="1"/>
    </row>
    <row r="218" spans="11:11">
      <c r="K218" s="1"/>
    </row>
    <row r="219" spans="11:11">
      <c r="K219" s="1"/>
    </row>
    <row r="220" spans="11:11">
      <c r="K220" s="1"/>
    </row>
    <row r="221" spans="11:11">
      <c r="K221" s="1"/>
    </row>
    <row r="222" spans="11:11">
      <c r="K222" s="1"/>
    </row>
    <row r="223" spans="11:11">
      <c r="K223" s="1"/>
    </row>
    <row r="224" spans="11:11">
      <c r="K224" s="1"/>
    </row>
    <row r="225" spans="11:11">
      <c r="K225" s="1"/>
    </row>
    <row r="226" spans="11:11">
      <c r="K226" s="1"/>
    </row>
    <row r="227" spans="11:11">
      <c r="K227" s="1"/>
    </row>
    <row r="228" spans="11:11">
      <c r="K228" s="1"/>
    </row>
    <row r="229" spans="11:11">
      <c r="K229" s="1"/>
    </row>
    <row r="230" spans="11:11">
      <c r="K230" s="1"/>
    </row>
    <row r="231" spans="11:11">
      <c r="K231" s="1"/>
    </row>
    <row r="232" spans="11:11">
      <c r="K232" s="1"/>
    </row>
    <row r="233" spans="11:11">
      <c r="K233" s="1"/>
    </row>
    <row r="234" spans="11:11">
      <c r="K234" s="1"/>
    </row>
    <row r="235" spans="11:11">
      <c r="K235" s="1"/>
    </row>
    <row r="236" spans="11:11">
      <c r="K236" s="1"/>
    </row>
    <row r="237" spans="11:11">
      <c r="K237" s="1"/>
    </row>
    <row r="238" spans="11:11">
      <c r="K238" s="1"/>
    </row>
    <row r="239" spans="11:11">
      <c r="K239" s="1"/>
    </row>
    <row r="240" spans="11:11">
      <c r="K240" s="1"/>
    </row>
    <row r="241" spans="11:11">
      <c r="K241" s="1"/>
    </row>
    <row r="242" spans="11:11">
      <c r="K242" s="1"/>
    </row>
    <row r="243" spans="11:11">
      <c r="K243" s="1"/>
    </row>
    <row r="244" spans="11:11">
      <c r="K244" s="1"/>
    </row>
    <row r="245" spans="11:11">
      <c r="K245" s="1"/>
    </row>
    <row r="246" spans="11:11">
      <c r="K246" s="1"/>
    </row>
    <row r="247" spans="11:11">
      <c r="K247" s="1"/>
    </row>
    <row r="248" spans="11:11">
      <c r="K248" s="1"/>
    </row>
    <row r="249" spans="11:11">
      <c r="K249" s="1"/>
    </row>
    <row r="250" spans="11:11">
      <c r="K250" s="1"/>
    </row>
    <row r="251" spans="11:11">
      <c r="K251" s="1"/>
    </row>
    <row r="252" spans="11:11">
      <c r="K252" s="1"/>
    </row>
    <row r="253" spans="11:11">
      <c r="K253" s="1"/>
    </row>
    <row r="254" spans="11:11">
      <c r="K254" s="1"/>
    </row>
    <row r="255" spans="11:11">
      <c r="K255" s="1"/>
    </row>
    <row r="256" spans="11:11">
      <c r="K256" s="1"/>
    </row>
    <row r="257" spans="11:11">
      <c r="K257" s="1"/>
    </row>
    <row r="258" spans="11:11">
      <c r="K258" s="1"/>
    </row>
    <row r="259" spans="11:11">
      <c r="K259" s="1"/>
    </row>
    <row r="260" spans="11:11">
      <c r="K260" s="1"/>
    </row>
    <row r="261" spans="11:11">
      <c r="K261" s="1"/>
    </row>
    <row r="262" spans="11:11">
      <c r="K262" s="1"/>
    </row>
    <row r="263" spans="11:11">
      <c r="K263" s="1"/>
    </row>
    <row r="264" spans="11:11">
      <c r="K264" s="1"/>
    </row>
    <row r="265" spans="11:11">
      <c r="K265" s="1"/>
    </row>
    <row r="266" spans="11:11">
      <c r="K266" s="1"/>
    </row>
    <row r="267" spans="11:11">
      <c r="K267" s="1"/>
    </row>
    <row r="268" spans="11:11">
      <c r="K268" s="1"/>
    </row>
    <row r="269" spans="11:11">
      <c r="K269" s="1"/>
    </row>
    <row r="270" spans="11:11">
      <c r="K270" s="1"/>
    </row>
    <row r="271" spans="11:11">
      <c r="K271" s="1"/>
    </row>
    <row r="272" spans="11:11">
      <c r="K272" s="1"/>
    </row>
    <row r="273" spans="11:11">
      <c r="K273" s="1"/>
    </row>
    <row r="274" spans="11:11">
      <c r="K274" s="1"/>
    </row>
    <row r="275" spans="11:11">
      <c r="K275" s="1"/>
    </row>
    <row r="276" spans="11:11">
      <c r="K276" s="1"/>
    </row>
    <row r="277" spans="11:11">
      <c r="K277" s="1"/>
    </row>
    <row r="278" spans="11:11">
      <c r="K278" s="1"/>
    </row>
    <row r="279" spans="11:11">
      <c r="K279" s="1"/>
    </row>
    <row r="280" spans="11:11">
      <c r="K280" s="1"/>
    </row>
    <row r="281" spans="11:11">
      <c r="K281" s="1"/>
    </row>
    <row r="282" spans="11:11">
      <c r="K282" s="1"/>
    </row>
    <row r="283" spans="11:11">
      <c r="K283" s="1"/>
    </row>
    <row r="284" spans="11:11">
      <c r="K284" s="1"/>
    </row>
    <row r="285" spans="11:11">
      <c r="K285" s="1"/>
    </row>
    <row r="286" spans="11:11">
      <c r="K286" s="1"/>
    </row>
    <row r="287" spans="11:11">
      <c r="K287" s="1"/>
    </row>
    <row r="288" spans="11:11">
      <c r="K288" s="1"/>
    </row>
    <row r="289" spans="11:11">
      <c r="K289" s="1"/>
    </row>
    <row r="290" spans="11:11">
      <c r="K290" s="1"/>
    </row>
    <row r="291" spans="11:11">
      <c r="K291" s="1"/>
    </row>
    <row r="292" spans="11:11">
      <c r="K292" s="1"/>
    </row>
    <row r="293" spans="11:11">
      <c r="K293" s="1"/>
    </row>
    <row r="294" spans="11:11">
      <c r="K294" s="1"/>
    </row>
    <row r="295" spans="11:11">
      <c r="K295" s="1"/>
    </row>
    <row r="296" spans="11:11">
      <c r="K296" s="1"/>
    </row>
    <row r="297" spans="11:11">
      <c r="K297" s="1"/>
    </row>
    <row r="298" spans="11:11">
      <c r="K298" s="1"/>
    </row>
    <row r="299" spans="11:11">
      <c r="K299" s="1"/>
    </row>
    <row r="300" spans="11:11">
      <c r="K300" s="1"/>
    </row>
    <row r="301" spans="11:11">
      <c r="K301" s="1"/>
    </row>
    <row r="302" spans="11:11">
      <c r="K302" s="1"/>
    </row>
    <row r="303" spans="11:11">
      <c r="K303" s="1"/>
    </row>
  </sheetData>
  <sheetProtection selectLockedCells="1" selectUnlockedCells="1"/>
  <dataConsolidate/>
  <printOptions gridLinesSet="0"/>
  <pageMargins left="0" right="0" top="0.8" bottom="0.38" header="0" footer="0.38"/>
  <pageSetup scale="7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O30"/>
  <sheetViews>
    <sheetView zoomScale="75" workbookViewId="0"/>
  </sheetViews>
  <sheetFormatPr defaultColWidth="8.85546875" defaultRowHeight="12.75"/>
  <cols>
    <col min="1" max="1" width="40.7109375" style="166" customWidth="1"/>
    <col min="2" max="2" width="11.7109375" style="166" hidden="1" customWidth="1"/>
    <col min="3" max="3" width="8.7109375" style="166" customWidth="1"/>
    <col min="4" max="4" width="12.7109375" style="166" customWidth="1"/>
    <col min="5" max="5" width="2.7109375" style="217" customWidth="1"/>
    <col min="6" max="6" width="8.7109375" style="166" customWidth="1"/>
    <col min="7" max="7" width="1.7109375" style="166" customWidth="1"/>
    <col min="8" max="16384" width="8.85546875" style="166"/>
  </cols>
  <sheetData>
    <row r="10" spans="1:15">
      <c r="A10" s="183" t="str">
        <f>'Exhibit 1 (E) - 2 Qtr'!A5</f>
        <v>THE CONNECTICUT LIGHT AND POWER COMPANY DBA EVERSOURCE</v>
      </c>
      <c r="B10" s="184"/>
      <c r="C10" s="184"/>
      <c r="D10" s="184"/>
      <c r="E10" s="214"/>
      <c r="F10" s="184"/>
      <c r="G10" s="184" t="s">
        <v>75</v>
      </c>
      <c r="H10" s="184"/>
      <c r="I10" s="184"/>
      <c r="J10" s="184"/>
      <c r="K10" s="184"/>
      <c r="L10" s="184"/>
      <c r="M10" s="184"/>
      <c r="N10" s="184"/>
      <c r="O10" s="184"/>
    </row>
    <row r="11" spans="1:15">
      <c r="A11" s="183" t="s">
        <v>131</v>
      </c>
      <c r="B11" s="184"/>
      <c r="C11" s="184"/>
      <c r="D11" s="184"/>
      <c r="E11" s="214"/>
      <c r="F11" s="184"/>
      <c r="G11" s="184" t="s">
        <v>75</v>
      </c>
      <c r="H11" s="184"/>
      <c r="I11" s="184"/>
      <c r="J11" s="184"/>
      <c r="K11" s="184"/>
      <c r="L11" s="184"/>
      <c r="M11" s="184"/>
      <c r="N11" s="184"/>
      <c r="O11" s="184"/>
    </row>
    <row r="12" spans="1:15">
      <c r="A12" s="183" t="s">
        <v>167</v>
      </c>
      <c r="B12" s="184"/>
      <c r="C12" s="184"/>
      <c r="D12" s="184"/>
      <c r="E12" s="214"/>
      <c r="F12" s="184"/>
      <c r="G12" s="184" t="s">
        <v>75</v>
      </c>
      <c r="H12" s="184"/>
      <c r="I12" s="184"/>
      <c r="J12" s="184"/>
      <c r="K12" s="184"/>
      <c r="L12" s="184"/>
      <c r="M12" s="184"/>
      <c r="N12" s="184"/>
      <c r="O12" s="184"/>
    </row>
    <row r="13" spans="1:15">
      <c r="A13" s="185" t="str">
        <f>+'Exhibit 1 (E) - 2 Qtr'!A8</f>
        <v xml:space="preserve">For the 3 Months Ended December 31, 2015 </v>
      </c>
      <c r="B13" s="184"/>
      <c r="C13" s="184"/>
      <c r="D13" s="184"/>
      <c r="E13" s="214"/>
      <c r="F13" s="184"/>
      <c r="G13" s="184" t="s">
        <v>75</v>
      </c>
      <c r="H13" s="184"/>
      <c r="I13" s="184"/>
      <c r="J13" s="184"/>
      <c r="K13" s="184"/>
      <c r="L13" s="184"/>
      <c r="M13" s="184"/>
      <c r="N13" s="184"/>
      <c r="O13" s="184"/>
    </row>
    <row r="14" spans="1:15">
      <c r="A14" s="183" t="s">
        <v>87</v>
      </c>
      <c r="B14" s="184"/>
      <c r="C14" s="184"/>
      <c r="D14" s="184"/>
      <c r="E14" s="214"/>
      <c r="F14" s="184"/>
      <c r="G14" s="184" t="s">
        <v>75</v>
      </c>
      <c r="H14" s="184"/>
      <c r="I14" s="184"/>
      <c r="J14" s="184"/>
      <c r="K14" s="184"/>
      <c r="L14" s="184"/>
      <c r="M14" s="184"/>
      <c r="N14" s="184"/>
      <c r="O14" s="184"/>
    </row>
    <row r="15" spans="1:15">
      <c r="A15" s="183"/>
      <c r="B15" s="184"/>
      <c r="C15" s="184"/>
      <c r="D15" s="184"/>
      <c r="E15" s="214"/>
      <c r="F15" s="215"/>
      <c r="G15" s="215"/>
      <c r="H15" s="215"/>
      <c r="I15" s="215"/>
      <c r="J15" s="184"/>
      <c r="K15" s="184"/>
      <c r="L15" s="184"/>
      <c r="M15" s="184"/>
      <c r="N15" s="184"/>
      <c r="O15" s="184"/>
    </row>
    <row r="16" spans="1:15">
      <c r="A16" s="183"/>
      <c r="B16" s="184"/>
      <c r="C16" s="184"/>
      <c r="D16" s="184"/>
      <c r="E16" s="214"/>
      <c r="F16" s="184"/>
      <c r="G16" s="184"/>
      <c r="H16" s="184"/>
      <c r="I16" s="184"/>
      <c r="J16" s="184"/>
      <c r="K16" s="184"/>
      <c r="L16" s="184"/>
      <c r="M16" s="184"/>
      <c r="N16" s="184"/>
      <c r="O16" s="184"/>
    </row>
    <row r="17" spans="1:5">
      <c r="A17" s="230"/>
      <c r="B17" s="230"/>
      <c r="C17" s="230"/>
      <c r="D17" s="230"/>
      <c r="E17" s="214"/>
    </row>
    <row r="18" spans="1:5">
      <c r="A18" s="231" t="s">
        <v>168</v>
      </c>
      <c r="B18" s="232"/>
      <c r="C18" s="232"/>
      <c r="D18" s="233" t="s">
        <v>133</v>
      </c>
    </row>
    <row r="19" spans="1:5">
      <c r="A19" s="232"/>
      <c r="B19" s="232"/>
      <c r="C19" s="232"/>
      <c r="D19" s="234"/>
    </row>
    <row r="20" spans="1:5">
      <c r="A20" s="237" t="s">
        <v>183</v>
      </c>
      <c r="B20" s="232"/>
      <c r="C20" s="232"/>
      <c r="D20" s="236">
        <v>3092825</v>
      </c>
    </row>
    <row r="21" spans="1:5">
      <c r="A21" s="237" t="str">
        <f>'Exhibit 1 (C) (2) 5 Qtr'!A24</f>
        <v>December 2015</v>
      </c>
      <c r="B21" s="232"/>
      <c r="C21" s="232"/>
      <c r="D21" s="236">
        <v>3141231</v>
      </c>
    </row>
    <row r="22" spans="1:5" ht="6" customHeight="1">
      <c r="A22" s="235"/>
      <c r="B22" s="196"/>
      <c r="C22" s="232"/>
      <c r="D22" s="236"/>
    </row>
    <row r="23" spans="1:5" ht="13.5" thickBot="1">
      <c r="A23" s="232" t="s">
        <v>184</v>
      </c>
      <c r="B23" s="232" t="s">
        <v>169</v>
      </c>
      <c r="C23" s="232"/>
      <c r="D23" s="238">
        <f>D20+D21</f>
        <v>6234056</v>
      </c>
    </row>
    <row r="24" spans="1:5" ht="13.5" thickTop="1">
      <c r="A24" s="232"/>
      <c r="B24" s="239"/>
      <c r="C24" s="232"/>
      <c r="D24" s="240"/>
    </row>
    <row r="25" spans="1:5">
      <c r="A25" s="241" t="s">
        <v>185</v>
      </c>
      <c r="B25" s="232" t="s">
        <v>169</v>
      </c>
      <c r="C25" s="232"/>
      <c r="D25" s="242">
        <f>D23/2</f>
        <v>3117028</v>
      </c>
    </row>
    <row r="26" spans="1:5" ht="3.95" customHeight="1">
      <c r="A26" s="232"/>
      <c r="B26" s="232"/>
      <c r="C26" s="232"/>
      <c r="D26" s="240"/>
      <c r="E26" s="166"/>
    </row>
    <row r="27" spans="1:5">
      <c r="A27" s="232" t="s">
        <v>186</v>
      </c>
      <c r="B27" s="232" t="s">
        <v>177</v>
      </c>
      <c r="C27" s="232"/>
      <c r="D27" s="221">
        <v>69791</v>
      </c>
      <c r="E27" s="222"/>
    </row>
    <row r="28" spans="1:5" ht="3.95" customHeight="1">
      <c r="A28" s="232"/>
      <c r="B28" s="232"/>
      <c r="C28" s="232"/>
      <c r="D28" s="232"/>
      <c r="E28" s="166"/>
    </row>
    <row r="29" spans="1:5" ht="13.5" thickBot="1">
      <c r="A29" s="241" t="s">
        <v>187</v>
      </c>
      <c r="B29" s="232" t="s">
        <v>179</v>
      </c>
      <c r="C29" s="232"/>
      <c r="D29" s="182">
        <f>ROUND(D27/D25,4)</f>
        <v>2.24E-2</v>
      </c>
      <c r="E29" s="222"/>
    </row>
    <row r="30" spans="1:5" ht="13.5" thickTop="1"/>
  </sheetData>
  <pageMargins left="0.96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B303"/>
  <sheetViews>
    <sheetView showGridLines="0" zoomScaleNormal="100" workbookViewId="0">
      <selection activeCell="D1" sqref="D1"/>
    </sheetView>
  </sheetViews>
  <sheetFormatPr defaultColWidth="12" defaultRowHeight="13.5"/>
  <cols>
    <col min="1" max="1" width="2.7109375" style="1" customWidth="1"/>
    <col min="2" max="2" width="5.42578125" style="1" customWidth="1"/>
    <col min="3" max="3" width="1.140625" style="1" customWidth="1"/>
    <col min="4" max="4" width="51.140625" style="1" customWidth="1"/>
    <col min="5" max="5" width="26" style="135" customWidth="1"/>
    <col min="6" max="6" width="2.85546875" style="1" customWidth="1"/>
    <col min="7" max="7" width="2.5703125" style="1" customWidth="1"/>
    <col min="8" max="8" width="17.42578125" style="1" customWidth="1"/>
    <col min="9" max="9" width="3.5703125" style="1" customWidth="1"/>
    <col min="10" max="10" width="23.28515625" style="1" customWidth="1"/>
    <col min="11" max="11" width="7.7109375" style="139" customWidth="1"/>
    <col min="12" max="12" width="2.7109375" style="1" customWidth="1"/>
    <col min="13" max="13" width="18.140625" style="6" customWidth="1"/>
    <col min="14" max="14" width="20.28515625" style="6" customWidth="1"/>
    <col min="15" max="15" width="25" style="6" customWidth="1"/>
    <col min="16" max="16" width="18.140625" style="6" customWidth="1"/>
    <col min="17" max="51" width="12" style="6"/>
    <col min="52" max="52" width="20.5703125" style="6" customWidth="1"/>
    <col min="53" max="16384" width="12" style="6"/>
  </cols>
  <sheetData>
    <row r="1" spans="1:54" ht="9.75" customHeight="1">
      <c r="B1" s="2"/>
      <c r="C1" s="3"/>
      <c r="D1" s="3"/>
      <c r="E1" s="4"/>
      <c r="F1" s="3"/>
      <c r="G1" s="3"/>
      <c r="H1" s="3"/>
      <c r="I1" s="3"/>
      <c r="J1" s="3"/>
      <c r="K1" s="5"/>
      <c r="M1" s="140"/>
      <c r="N1" s="140"/>
      <c r="O1" s="140"/>
    </row>
    <row r="2" spans="1:54" ht="19.5">
      <c r="A2" s="7"/>
      <c r="B2" s="8"/>
      <c r="C2" s="9"/>
      <c r="D2" s="10" t="s">
        <v>0</v>
      </c>
      <c r="E2" s="11"/>
      <c r="F2" s="12"/>
      <c r="G2" s="12"/>
      <c r="H2" s="12"/>
      <c r="I2" s="12"/>
      <c r="J2" s="12" t="s">
        <v>188</v>
      </c>
      <c r="K2" s="13"/>
      <c r="L2" s="14"/>
      <c r="M2" s="140"/>
      <c r="N2" s="140"/>
      <c r="O2" s="140"/>
      <c r="AY2" s="15" t="s">
        <v>1</v>
      </c>
      <c r="AZ2" s="15" t="s">
        <v>2</v>
      </c>
      <c r="BB2" s="15" t="s">
        <v>3</v>
      </c>
    </row>
    <row r="3" spans="1:54" ht="18" customHeight="1">
      <c r="A3" s="7"/>
      <c r="B3" s="247" t="s">
        <v>78</v>
      </c>
      <c r="C3" s="248"/>
      <c r="D3" s="248"/>
      <c r="E3" s="248"/>
      <c r="F3" s="248"/>
      <c r="G3" s="248"/>
      <c r="H3" s="248"/>
      <c r="I3" s="248"/>
      <c r="J3" s="17"/>
      <c r="K3" s="20"/>
      <c r="L3" s="14"/>
      <c r="M3" s="140"/>
      <c r="N3" s="140"/>
      <c r="O3" s="140"/>
    </row>
    <row r="4" spans="1:54" ht="15.75">
      <c r="A4" s="9"/>
      <c r="B4" s="21" t="s">
        <v>4</v>
      </c>
      <c r="C4" s="22"/>
      <c r="D4" s="22"/>
      <c r="E4" s="23"/>
      <c r="F4" s="24"/>
      <c r="G4" s="25"/>
      <c r="H4" s="26" t="s">
        <v>77</v>
      </c>
      <c r="I4" s="24"/>
      <c r="J4" s="24"/>
      <c r="K4" s="13"/>
      <c r="L4" s="14"/>
      <c r="M4" s="140"/>
      <c r="N4" s="140"/>
      <c r="O4" s="140"/>
      <c r="AY4" s="15" t="s">
        <v>6</v>
      </c>
      <c r="AZ4" s="15" t="s">
        <v>7</v>
      </c>
      <c r="BB4" s="15" t="s">
        <v>8</v>
      </c>
    </row>
    <row r="5" spans="1:54" ht="15.75">
      <c r="A5" s="9"/>
      <c r="B5" s="27" t="s">
        <v>82</v>
      </c>
      <c r="C5" s="22"/>
      <c r="D5" s="22"/>
      <c r="E5" s="23"/>
      <c r="F5" s="24"/>
      <c r="G5" s="28"/>
      <c r="H5" s="29" t="s">
        <v>9</v>
      </c>
      <c r="I5" s="24"/>
      <c r="J5" s="24"/>
      <c r="K5" s="13"/>
      <c r="L5" s="14"/>
      <c r="M5" s="140"/>
      <c r="N5" s="140"/>
      <c r="O5" s="140"/>
    </row>
    <row r="6" spans="1:54" ht="10.5" customHeight="1">
      <c r="A6" s="9"/>
      <c r="B6" s="30"/>
      <c r="C6" s="31"/>
      <c r="D6" s="31"/>
      <c r="E6" s="32"/>
      <c r="F6" s="33"/>
      <c r="G6" s="34"/>
      <c r="H6" s="35"/>
      <c r="I6" s="33"/>
      <c r="J6" s="33"/>
      <c r="K6" s="36"/>
      <c r="L6" s="14"/>
      <c r="M6" s="140"/>
      <c r="N6" s="140"/>
      <c r="O6" s="140"/>
      <c r="AY6" s="15" t="s">
        <v>10</v>
      </c>
      <c r="AZ6" s="15" t="s">
        <v>11</v>
      </c>
      <c r="BB6" s="15" t="s">
        <v>12</v>
      </c>
    </row>
    <row r="7" spans="1:54" ht="15.75">
      <c r="A7" s="9"/>
      <c r="B7" s="37" t="s">
        <v>13</v>
      </c>
      <c r="C7" s="38"/>
      <c r="D7" s="38"/>
      <c r="E7" s="39"/>
      <c r="F7" s="40"/>
      <c r="G7" s="12"/>
      <c r="H7" s="12"/>
      <c r="I7" s="12"/>
      <c r="J7" s="12"/>
      <c r="K7" s="13"/>
      <c r="L7" s="14"/>
      <c r="M7" s="140"/>
      <c r="N7" s="140"/>
      <c r="O7" s="140"/>
      <c r="AY7" s="15" t="s">
        <v>14</v>
      </c>
      <c r="AZ7" s="15" t="s">
        <v>15</v>
      </c>
      <c r="BB7" s="15" t="s">
        <v>16</v>
      </c>
    </row>
    <row r="8" spans="1:54" ht="15.75">
      <c r="A8" s="9"/>
      <c r="B8" s="27" t="s">
        <v>83</v>
      </c>
      <c r="C8" s="22"/>
      <c r="D8" s="22"/>
      <c r="E8" s="23"/>
      <c r="F8" s="12"/>
      <c r="G8" s="12"/>
      <c r="H8" s="12"/>
      <c r="I8" s="12"/>
      <c r="J8" s="12"/>
      <c r="K8" s="13"/>
      <c r="L8" s="14"/>
      <c r="M8" s="140"/>
      <c r="N8" s="140"/>
      <c r="O8" s="140"/>
      <c r="AZ8" s="15" t="s">
        <v>17</v>
      </c>
    </row>
    <row r="9" spans="1:54" ht="8.25" customHeight="1">
      <c r="A9" s="41"/>
      <c r="B9" s="42"/>
      <c r="C9" s="43"/>
      <c r="D9" s="43"/>
      <c r="E9" s="44"/>
      <c r="F9" s="43"/>
      <c r="G9" s="45"/>
      <c r="H9" s="43"/>
      <c r="I9" s="45"/>
      <c r="J9" s="43"/>
      <c r="K9" s="46"/>
      <c r="L9" s="14"/>
      <c r="M9" s="140"/>
      <c r="N9" s="140"/>
      <c r="O9" s="140"/>
    </row>
    <row r="10" spans="1:54" ht="15">
      <c r="A10" s="41"/>
      <c r="B10" s="47" t="s">
        <v>18</v>
      </c>
      <c r="C10" s="48"/>
      <c r="D10" s="48"/>
      <c r="E10" s="49" t="s">
        <v>19</v>
      </c>
      <c r="F10" s="50"/>
      <c r="G10" s="51"/>
      <c r="H10" s="52" t="s">
        <v>20</v>
      </c>
      <c r="I10" s="53"/>
      <c r="J10" s="52"/>
      <c r="K10" s="54"/>
      <c r="L10" s="14"/>
      <c r="M10" s="140"/>
      <c r="N10" s="140"/>
      <c r="O10" s="140"/>
    </row>
    <row r="11" spans="1:54" ht="15">
      <c r="A11" s="41"/>
      <c r="B11" s="55" t="s">
        <v>21</v>
      </c>
      <c r="C11" s="56"/>
      <c r="D11" s="57" t="s">
        <v>22</v>
      </c>
      <c r="E11" s="58" t="s">
        <v>23</v>
      </c>
      <c r="F11" s="59"/>
      <c r="G11" s="60"/>
      <c r="H11" s="57" t="s">
        <v>24</v>
      </c>
      <c r="I11" s="61"/>
      <c r="J11" s="57" t="s">
        <v>25</v>
      </c>
      <c r="K11" s="46"/>
      <c r="L11" s="14"/>
      <c r="M11" s="140"/>
      <c r="N11" s="140"/>
      <c r="O11" s="140"/>
    </row>
    <row r="12" spans="1:54" ht="7.9" customHeight="1">
      <c r="A12" s="41"/>
      <c r="B12" s="62"/>
      <c r="C12" s="48"/>
      <c r="D12" s="48"/>
      <c r="E12" s="63"/>
      <c r="F12" s="64"/>
      <c r="G12" s="51"/>
      <c r="H12" s="65"/>
      <c r="I12" s="53"/>
      <c r="J12" s="65"/>
      <c r="K12" s="54"/>
      <c r="L12" s="14"/>
      <c r="M12" s="140"/>
      <c r="N12" s="140"/>
      <c r="O12" s="140"/>
    </row>
    <row r="13" spans="1:54" ht="15.75">
      <c r="A13" s="66"/>
      <c r="B13" s="62"/>
      <c r="C13" s="48"/>
      <c r="D13" s="48"/>
      <c r="E13" s="49" t="s">
        <v>26</v>
      </c>
      <c r="F13" s="50"/>
      <c r="G13" s="51"/>
      <c r="H13" s="52" t="s">
        <v>27</v>
      </c>
      <c r="I13" s="53"/>
      <c r="J13" s="52" t="s">
        <v>28</v>
      </c>
      <c r="K13" s="54"/>
      <c r="L13" s="14"/>
      <c r="M13" s="141"/>
      <c r="N13" s="142"/>
      <c r="O13" s="143"/>
    </row>
    <row r="14" spans="1:54" ht="7.9" customHeight="1">
      <c r="A14" s="41"/>
      <c r="B14" s="67"/>
      <c r="C14" s="43"/>
      <c r="D14" s="43"/>
      <c r="E14" s="68"/>
      <c r="F14" s="69"/>
      <c r="G14" s="45"/>
      <c r="H14" s="43"/>
      <c r="I14" s="70"/>
      <c r="J14" s="43"/>
      <c r="K14" s="46"/>
      <c r="L14" s="14"/>
      <c r="M14" s="141"/>
      <c r="N14" s="140"/>
      <c r="O14" s="140"/>
    </row>
    <row r="15" spans="1:54" ht="18.75">
      <c r="A15" s="41"/>
      <c r="B15" s="71"/>
      <c r="C15" s="48"/>
      <c r="D15" s="48" t="s">
        <v>29</v>
      </c>
      <c r="E15" s="72"/>
      <c r="F15" s="73"/>
      <c r="G15" s="74"/>
      <c r="H15" s="74"/>
      <c r="I15" s="73"/>
      <c r="J15" s="74"/>
      <c r="K15" s="75"/>
      <c r="L15" s="76"/>
      <c r="M15" s="141"/>
      <c r="N15" s="74"/>
      <c r="O15" s="144"/>
    </row>
    <row r="16" spans="1:54" ht="15">
      <c r="A16" s="77"/>
      <c r="B16" s="71">
        <v>1</v>
      </c>
      <c r="C16" s="78"/>
      <c r="D16" s="78" t="s">
        <v>30</v>
      </c>
      <c r="E16" s="79">
        <v>1641165045.5200002</v>
      </c>
      <c r="F16" s="80"/>
      <c r="G16" s="74"/>
      <c r="H16" s="81">
        <v>10094057</v>
      </c>
      <c r="I16" s="82"/>
      <c r="J16" s="81">
        <v>1117778</v>
      </c>
      <c r="K16" s="75"/>
      <c r="L16" s="76"/>
      <c r="M16" s="74"/>
      <c r="N16" s="74"/>
      <c r="O16" s="74"/>
    </row>
    <row r="17" spans="1:17" ht="15">
      <c r="A17" s="77"/>
      <c r="B17" s="71">
        <v>2</v>
      </c>
      <c r="C17" s="78"/>
      <c r="D17" s="78" t="s">
        <v>31</v>
      </c>
      <c r="E17" s="79">
        <v>819655591.70000005</v>
      </c>
      <c r="F17" s="80"/>
      <c r="G17" s="74"/>
      <c r="H17" s="81">
        <v>9372146</v>
      </c>
      <c r="I17" s="82"/>
      <c r="J17" s="81">
        <v>105036</v>
      </c>
      <c r="K17" s="75"/>
      <c r="L17" s="76"/>
      <c r="M17" s="74"/>
      <c r="N17" s="74"/>
      <c r="O17" s="74"/>
    </row>
    <row r="18" spans="1:17" ht="15">
      <c r="A18" s="77"/>
      <c r="B18" s="71">
        <v>3</v>
      </c>
      <c r="C18" s="78"/>
      <c r="D18" s="78" t="s">
        <v>32</v>
      </c>
      <c r="E18" s="79">
        <v>129543772.09999999</v>
      </c>
      <c r="F18" s="80"/>
      <c r="G18" s="74"/>
      <c r="H18" s="81">
        <v>2341963</v>
      </c>
      <c r="I18" s="82"/>
      <c r="J18" s="81">
        <v>3163</v>
      </c>
      <c r="K18" s="75"/>
      <c r="L18" s="76"/>
      <c r="M18" s="74"/>
      <c r="N18" s="74"/>
      <c r="O18" s="74"/>
    </row>
    <row r="19" spans="1:17" ht="15">
      <c r="A19" s="77"/>
      <c r="B19" s="71">
        <v>4</v>
      </c>
      <c r="C19" s="78"/>
      <c r="D19" s="78" t="s">
        <v>33</v>
      </c>
      <c r="E19" s="84">
        <v>21437690.100000001</v>
      </c>
      <c r="F19" s="85"/>
      <c r="G19" s="86"/>
      <c r="H19" s="145">
        <v>262922</v>
      </c>
      <c r="I19" s="88"/>
      <c r="J19" s="160">
        <v>4303</v>
      </c>
      <c r="K19" s="90"/>
      <c r="L19" s="164"/>
      <c r="M19" s="146"/>
      <c r="N19" s="74"/>
      <c r="O19" s="74"/>
    </row>
    <row r="20" spans="1:17" ht="7.9" customHeight="1">
      <c r="A20" s="77"/>
      <c r="B20" s="92"/>
      <c r="C20" s="78"/>
      <c r="D20" s="78"/>
      <c r="E20" s="93"/>
      <c r="F20" s="94"/>
      <c r="G20" s="95"/>
      <c r="H20" s="96"/>
      <c r="I20" s="97"/>
      <c r="J20" s="98"/>
      <c r="K20" s="75"/>
      <c r="L20" s="164"/>
      <c r="M20" s="146"/>
      <c r="N20" s="74"/>
      <c r="O20" s="74"/>
    </row>
    <row r="21" spans="1:17" ht="15">
      <c r="A21" s="41"/>
      <c r="B21" s="71">
        <v>5</v>
      </c>
      <c r="C21" s="48"/>
      <c r="D21" s="48" t="s">
        <v>34</v>
      </c>
      <c r="E21" s="79">
        <v>2611802099.4200001</v>
      </c>
      <c r="F21" s="99"/>
      <c r="G21" s="95"/>
      <c r="H21" s="81">
        <v>22071088</v>
      </c>
      <c r="I21" s="82"/>
      <c r="J21" s="81">
        <v>1230280</v>
      </c>
      <c r="K21" s="75"/>
      <c r="L21" s="164"/>
      <c r="M21" s="146"/>
      <c r="N21" s="74"/>
      <c r="O21" s="74"/>
    </row>
    <row r="22" spans="1:17" ht="15">
      <c r="A22" s="41"/>
      <c r="B22" s="71">
        <v>6</v>
      </c>
      <c r="C22" s="48"/>
      <c r="D22" s="48" t="s">
        <v>35</v>
      </c>
      <c r="E22" s="84">
        <v>17266821.630000003</v>
      </c>
      <c r="F22" s="88"/>
      <c r="G22" s="86"/>
      <c r="H22" s="145">
        <v>681246</v>
      </c>
      <c r="I22" s="88"/>
      <c r="J22" s="160">
        <v>30</v>
      </c>
      <c r="K22" s="90"/>
      <c r="L22" s="164"/>
      <c r="M22" s="146"/>
      <c r="N22" s="74"/>
      <c r="O22" s="74"/>
    </row>
    <row r="23" spans="1:17" ht="15">
      <c r="A23" s="41"/>
      <c r="B23" s="71">
        <v>7</v>
      </c>
      <c r="C23" s="48"/>
      <c r="D23" s="48" t="s">
        <v>36</v>
      </c>
      <c r="E23" s="79">
        <v>2629068921.0500002</v>
      </c>
      <c r="F23" s="99"/>
      <c r="G23" s="74"/>
      <c r="H23" s="81">
        <v>22752334</v>
      </c>
      <c r="I23" s="82"/>
      <c r="J23" s="81">
        <v>1230310</v>
      </c>
      <c r="K23" s="75"/>
      <c r="L23" s="76"/>
      <c r="M23" s="74"/>
      <c r="N23" s="74"/>
      <c r="O23" s="74"/>
    </row>
    <row r="24" spans="1:17" ht="6" customHeight="1">
      <c r="A24" s="41"/>
      <c r="B24" s="71"/>
      <c r="C24" s="48"/>
      <c r="D24" s="48"/>
      <c r="E24" s="93"/>
      <c r="F24" s="94"/>
      <c r="G24" s="95"/>
      <c r="H24" s="100"/>
      <c r="I24" s="101"/>
      <c r="J24" s="102"/>
      <c r="K24" s="90"/>
      <c r="L24" s="76"/>
      <c r="M24" s="74"/>
      <c r="N24" s="74"/>
      <c r="O24" s="74"/>
    </row>
    <row r="25" spans="1:17" ht="15.75">
      <c r="A25" s="41"/>
      <c r="B25" s="71">
        <v>8</v>
      </c>
      <c r="C25" s="48"/>
      <c r="D25" s="48" t="s">
        <v>37</v>
      </c>
      <c r="E25" s="103">
        <v>48497790.030000001</v>
      </c>
      <c r="F25" s="104"/>
      <c r="G25" s="105"/>
      <c r="H25" s="106" t="s">
        <v>38</v>
      </c>
      <c r="I25" s="107"/>
      <c r="J25" s="108" t="s">
        <v>39</v>
      </c>
      <c r="K25" s="109"/>
      <c r="L25" s="66"/>
      <c r="M25" s="141"/>
      <c r="N25" s="141"/>
      <c r="O25" s="74"/>
    </row>
    <row r="26" spans="1:17" ht="9" customHeight="1">
      <c r="A26" s="41"/>
      <c r="B26" s="62"/>
      <c r="C26" s="48"/>
      <c r="D26" s="48"/>
      <c r="E26" s="93"/>
      <c r="F26" s="94"/>
      <c r="G26" s="95"/>
      <c r="H26" s="100"/>
      <c r="I26" s="95"/>
      <c r="J26" s="102"/>
      <c r="K26" s="75"/>
      <c r="L26" s="66"/>
      <c r="M26" s="141"/>
      <c r="N26" s="76"/>
      <c r="O26" s="74"/>
      <c r="P26" s="74"/>
      <c r="Q26" s="74"/>
    </row>
    <row r="27" spans="1:17" ht="15.75">
      <c r="A27" s="77"/>
      <c r="B27" s="71">
        <v>9</v>
      </c>
      <c r="C27" s="78"/>
      <c r="D27" s="48" t="s">
        <v>40</v>
      </c>
      <c r="E27" s="84">
        <v>2677566711.0800004</v>
      </c>
      <c r="F27" s="110"/>
      <c r="G27" s="74"/>
      <c r="H27" s="111" t="s">
        <v>41</v>
      </c>
      <c r="I27" s="74"/>
      <c r="J27" s="74"/>
      <c r="K27" s="75"/>
      <c r="L27" s="66"/>
      <c r="M27" s="141"/>
      <c r="N27" s="76"/>
      <c r="O27" s="74"/>
      <c r="P27" s="74"/>
      <c r="Q27" s="74"/>
    </row>
    <row r="28" spans="1:17" ht="15.75">
      <c r="A28" s="77"/>
      <c r="B28" s="71"/>
      <c r="C28" s="78"/>
      <c r="D28" s="112" t="s">
        <v>42</v>
      </c>
      <c r="E28" s="93"/>
      <c r="F28" s="94"/>
      <c r="G28" s="74"/>
      <c r="H28" s="113" t="s">
        <v>43</v>
      </c>
      <c r="I28" s="113"/>
      <c r="J28" s="113"/>
      <c r="K28" s="75"/>
      <c r="L28" s="66"/>
      <c r="M28" s="141"/>
      <c r="N28" s="74"/>
      <c r="O28" s="141"/>
      <c r="P28" s="147"/>
      <c r="Q28" s="141"/>
    </row>
    <row r="29" spans="1:17" ht="15.75">
      <c r="A29" s="77"/>
      <c r="B29" s="71">
        <v>10</v>
      </c>
      <c r="C29" s="78"/>
      <c r="D29" s="78" t="s">
        <v>44</v>
      </c>
      <c r="E29" s="79">
        <v>2034938534.7699981</v>
      </c>
      <c r="F29" s="99"/>
      <c r="G29" s="74"/>
      <c r="H29" s="113"/>
      <c r="I29" s="113"/>
      <c r="J29" s="113"/>
      <c r="K29" s="75"/>
      <c r="L29" s="66"/>
      <c r="M29" s="141"/>
      <c r="N29" s="95"/>
      <c r="O29" s="141"/>
      <c r="P29" s="148"/>
      <c r="Q29" s="141"/>
    </row>
    <row r="30" spans="1:17" ht="15.75">
      <c r="A30" s="41"/>
      <c r="B30" s="71">
        <v>11</v>
      </c>
      <c r="C30" s="48"/>
      <c r="D30" s="78" t="s">
        <v>45</v>
      </c>
      <c r="E30" s="79">
        <v>137992348.78999999</v>
      </c>
      <c r="F30" s="99"/>
      <c r="G30" s="74"/>
      <c r="H30" s="113"/>
      <c r="I30" s="113"/>
      <c r="J30" s="113"/>
      <c r="K30" s="75"/>
      <c r="L30" s="66"/>
      <c r="M30" s="141"/>
      <c r="N30" s="76"/>
      <c r="O30" s="74"/>
      <c r="P30" s="149"/>
      <c r="Q30" s="141"/>
    </row>
    <row r="31" spans="1:17" ht="15.75">
      <c r="A31" s="41"/>
      <c r="B31" s="71">
        <v>12</v>
      </c>
      <c r="C31" s="48"/>
      <c r="D31" s="78" t="s">
        <v>46</v>
      </c>
      <c r="E31" s="84">
        <v>-17946827.900000006</v>
      </c>
      <c r="F31" s="110"/>
      <c r="G31" s="74"/>
      <c r="H31" s="114"/>
      <c r="I31" s="115"/>
      <c r="J31" s="115"/>
      <c r="K31" s="75"/>
      <c r="L31" s="66"/>
      <c r="M31" s="141"/>
      <c r="N31" s="76"/>
      <c r="O31" s="74"/>
      <c r="P31" s="147"/>
      <c r="Q31" s="141"/>
    </row>
    <row r="32" spans="1:17" ht="15.75">
      <c r="A32" s="41"/>
      <c r="B32" s="71"/>
      <c r="C32" s="48"/>
      <c r="D32" s="112" t="s">
        <v>47</v>
      </c>
      <c r="E32" s="93"/>
      <c r="F32" s="94"/>
      <c r="G32" s="74"/>
      <c r="H32" s="165"/>
      <c r="I32" s="74"/>
      <c r="J32" s="74"/>
      <c r="K32" s="75"/>
      <c r="L32" s="66"/>
      <c r="M32" s="141"/>
      <c r="N32" s="76"/>
      <c r="O32" s="74"/>
      <c r="P32" s="102"/>
      <c r="Q32" s="141"/>
    </row>
    <row r="33" spans="1:17" s="152" customFormat="1" ht="15.75">
      <c r="A33" s="41"/>
      <c r="B33" s="71">
        <v>13</v>
      </c>
      <c r="C33" s="48"/>
      <c r="D33" s="78" t="s">
        <v>48</v>
      </c>
      <c r="E33" s="79">
        <v>210531467.36000001</v>
      </c>
      <c r="F33" s="99"/>
      <c r="G33" s="74"/>
      <c r="H33" s="74"/>
      <c r="I33" s="74"/>
      <c r="J33" s="74"/>
      <c r="K33" s="75"/>
      <c r="L33" s="150"/>
      <c r="M33" s="151"/>
      <c r="N33" s="76"/>
      <c r="O33" s="74"/>
      <c r="P33" s="74"/>
      <c r="Q33" s="151"/>
    </row>
    <row r="34" spans="1:17" ht="15.75">
      <c r="A34" s="41"/>
      <c r="B34" s="71">
        <v>14</v>
      </c>
      <c r="C34" s="48"/>
      <c r="D34" s="78" t="s">
        <v>49</v>
      </c>
      <c r="E34" s="79">
        <v>27248051</v>
      </c>
      <c r="F34" s="117"/>
      <c r="G34" s="118"/>
      <c r="H34" s="119"/>
      <c r="I34" s="120"/>
      <c r="J34" s="120"/>
      <c r="K34" s="75"/>
      <c r="L34" s="66"/>
      <c r="M34" s="141"/>
      <c r="N34" s="74"/>
      <c r="O34" s="141"/>
      <c r="P34" s="147"/>
      <c r="Q34" s="141"/>
    </row>
    <row r="35" spans="1:17" ht="15.75">
      <c r="A35" s="41"/>
      <c r="B35" s="71">
        <v>15</v>
      </c>
      <c r="C35" s="48"/>
      <c r="D35" s="78" t="s">
        <v>50</v>
      </c>
      <c r="E35" s="79">
        <v>6083808</v>
      </c>
      <c r="F35" s="117"/>
      <c r="G35" s="74"/>
      <c r="H35" s="119"/>
      <c r="I35" s="120"/>
      <c r="J35" s="120"/>
      <c r="K35" s="75"/>
      <c r="L35" s="66"/>
      <c r="M35" s="141"/>
      <c r="N35" s="95"/>
      <c r="O35" s="141"/>
      <c r="P35" s="147"/>
      <c r="Q35" s="141"/>
    </row>
    <row r="36" spans="1:17" ht="15.75">
      <c r="A36" s="41"/>
      <c r="B36" s="71">
        <v>16</v>
      </c>
      <c r="C36" s="48"/>
      <c r="D36" s="78" t="s">
        <v>51</v>
      </c>
      <c r="E36" s="79">
        <v>54535193</v>
      </c>
      <c r="F36" s="99"/>
      <c r="G36" s="74"/>
      <c r="H36" s="74"/>
      <c r="I36" s="74"/>
      <c r="J36" s="74"/>
      <c r="K36" s="75"/>
      <c r="L36" s="66"/>
      <c r="M36" s="141"/>
      <c r="N36" s="95"/>
      <c r="O36" s="141"/>
      <c r="P36" s="148"/>
      <c r="Q36" s="141"/>
    </row>
    <row r="37" spans="1:17" ht="15.75">
      <c r="A37" s="41"/>
      <c r="B37" s="71">
        <v>17</v>
      </c>
      <c r="C37" s="48"/>
      <c r="D37" s="78" t="s">
        <v>52</v>
      </c>
      <c r="E37" s="84">
        <v>-953640</v>
      </c>
      <c r="F37" s="110"/>
      <c r="G37" s="74"/>
      <c r="H37" s="74"/>
      <c r="I37" s="74"/>
      <c r="J37" s="74"/>
      <c r="K37" s="75"/>
      <c r="L37" s="66"/>
      <c r="M37" s="141"/>
      <c r="N37" s="95"/>
      <c r="O37" s="141"/>
      <c r="P37" s="148"/>
      <c r="Q37" s="141"/>
    </row>
    <row r="38" spans="1:17" ht="9" customHeight="1">
      <c r="A38" s="41"/>
      <c r="B38" s="71"/>
      <c r="C38" s="48"/>
      <c r="D38" s="78"/>
      <c r="E38" s="93"/>
      <c r="F38" s="94"/>
      <c r="G38" s="74"/>
      <c r="H38" s="74"/>
      <c r="I38" s="74"/>
      <c r="J38" s="74"/>
      <c r="K38" s="75"/>
      <c r="L38" s="66"/>
      <c r="M38" s="141"/>
      <c r="N38" s="95"/>
      <c r="O38" s="141"/>
      <c r="P38" s="148"/>
      <c r="Q38" s="141"/>
    </row>
    <row r="39" spans="1:17" ht="15.75">
      <c r="A39" s="41"/>
      <c r="B39" s="71">
        <v>18</v>
      </c>
      <c r="C39" s="48"/>
      <c r="D39" s="48" t="s">
        <v>53</v>
      </c>
      <c r="E39" s="84">
        <v>297444879</v>
      </c>
      <c r="F39" s="110"/>
      <c r="G39" s="74"/>
      <c r="H39" s="121"/>
      <c r="I39" s="74"/>
      <c r="J39" s="74"/>
      <c r="K39" s="75"/>
      <c r="L39" s="66"/>
      <c r="M39" s="141"/>
      <c r="N39" s="76"/>
      <c r="O39" s="74"/>
      <c r="P39" s="149"/>
      <c r="Q39" s="141"/>
    </row>
    <row r="40" spans="1:17" ht="12.75" customHeight="1">
      <c r="A40" s="41"/>
      <c r="B40" s="71"/>
      <c r="C40" s="48"/>
      <c r="D40" s="48"/>
      <c r="E40" s="93"/>
      <c r="F40" s="94"/>
      <c r="G40" s="74"/>
      <c r="H40" s="164"/>
      <c r="I40" s="74"/>
      <c r="J40" s="74"/>
      <c r="K40" s="75"/>
      <c r="L40" s="66"/>
      <c r="M40" s="141"/>
      <c r="N40" s="76"/>
      <c r="O40" s="74"/>
      <c r="P40" s="147"/>
      <c r="Q40" s="141"/>
    </row>
    <row r="41" spans="1:17" ht="15.75">
      <c r="A41" s="41"/>
      <c r="B41" s="71">
        <v>19</v>
      </c>
      <c r="C41" s="48"/>
      <c r="D41" s="48" t="s">
        <v>54</v>
      </c>
      <c r="E41" s="84">
        <v>2452428934.6599979</v>
      </c>
      <c r="F41" s="110"/>
      <c r="G41" s="74"/>
      <c r="H41" s="122"/>
      <c r="I41" s="74"/>
      <c r="J41" s="74"/>
      <c r="K41" s="75"/>
      <c r="L41" s="66"/>
      <c r="M41" s="141"/>
      <c r="N41" s="76"/>
      <c r="O41" s="74"/>
      <c r="P41" s="102"/>
      <c r="Q41" s="141"/>
    </row>
    <row r="42" spans="1:17" ht="9" customHeight="1">
      <c r="A42" s="41"/>
      <c r="B42" s="71"/>
      <c r="C42" s="48"/>
      <c r="D42" s="48"/>
      <c r="E42" s="93"/>
      <c r="F42" s="94"/>
      <c r="G42" s="74"/>
      <c r="H42" s="164"/>
      <c r="I42" s="74"/>
      <c r="J42" s="74"/>
      <c r="K42" s="75"/>
      <c r="L42" s="66"/>
      <c r="M42" s="141"/>
      <c r="N42" s="76"/>
      <c r="O42" s="74"/>
      <c r="P42" s="147"/>
      <c r="Q42" s="141"/>
    </row>
    <row r="43" spans="1:17" ht="15.75">
      <c r="A43" s="41"/>
      <c r="B43" s="71">
        <v>20</v>
      </c>
      <c r="C43" s="48"/>
      <c r="D43" s="48" t="s">
        <v>55</v>
      </c>
      <c r="E43" s="84">
        <v>225137776.42000246</v>
      </c>
      <c r="F43" s="110"/>
      <c r="G43" s="66"/>
      <c r="H43" s="121"/>
      <c r="I43" s="74"/>
      <c r="J43" s="74"/>
      <c r="K43" s="75"/>
      <c r="L43" s="66"/>
      <c r="M43" s="141"/>
      <c r="N43" s="76"/>
      <c r="O43" s="74"/>
      <c r="P43" s="102"/>
      <c r="Q43" s="141"/>
    </row>
    <row r="44" spans="1:17" ht="15.75">
      <c r="A44" s="41"/>
      <c r="B44" s="71">
        <v>21</v>
      </c>
      <c r="C44" s="48"/>
      <c r="D44" s="48" t="s">
        <v>56</v>
      </c>
      <c r="E44" s="79">
        <v>0</v>
      </c>
      <c r="F44" s="99"/>
      <c r="G44" s="66"/>
      <c r="H44" s="74"/>
      <c r="I44" s="74"/>
      <c r="J44" s="74"/>
      <c r="K44" s="75"/>
      <c r="L44" s="66"/>
      <c r="M44" s="141"/>
      <c r="N44" s="76"/>
      <c r="O44" s="74"/>
      <c r="P44" s="74"/>
      <c r="Q44" s="141"/>
    </row>
    <row r="45" spans="1:17" ht="15.75">
      <c r="A45" s="41"/>
      <c r="B45" s="71">
        <v>22</v>
      </c>
      <c r="C45" s="48"/>
      <c r="D45" s="48" t="s">
        <v>57</v>
      </c>
      <c r="E45" s="84">
        <v>0</v>
      </c>
      <c r="F45" s="110"/>
      <c r="G45" s="66"/>
      <c r="H45" s="74"/>
      <c r="I45" s="74"/>
      <c r="J45" s="74"/>
      <c r="K45" s="75"/>
      <c r="L45" s="66"/>
      <c r="M45" s="141"/>
      <c r="N45" s="76"/>
      <c r="O45" s="74"/>
      <c r="P45" s="74"/>
      <c r="Q45" s="141"/>
    </row>
    <row r="46" spans="1:17" ht="7.9" customHeight="1">
      <c r="A46" s="41"/>
      <c r="B46" s="71"/>
      <c r="C46" s="48"/>
      <c r="D46" s="48"/>
      <c r="E46" s="93"/>
      <c r="F46" s="94"/>
      <c r="G46" s="74"/>
      <c r="H46" s="74"/>
      <c r="I46" s="74"/>
      <c r="J46" s="74"/>
      <c r="K46" s="75"/>
      <c r="L46" s="66"/>
      <c r="M46" s="141"/>
      <c r="N46" s="76"/>
      <c r="O46" s="74"/>
      <c r="P46" s="153"/>
      <c r="Q46" s="141"/>
    </row>
    <row r="47" spans="1:17" ht="15.75">
      <c r="A47" s="41"/>
      <c r="B47" s="71">
        <v>23</v>
      </c>
      <c r="C47" s="48"/>
      <c r="D47" s="48" t="s">
        <v>58</v>
      </c>
      <c r="E47" s="84">
        <v>225137776.42000246</v>
      </c>
      <c r="F47" s="110"/>
      <c r="G47" s="74"/>
      <c r="H47" s="121"/>
      <c r="I47" s="74"/>
      <c r="J47" s="74"/>
      <c r="K47" s="75"/>
      <c r="L47" s="66"/>
      <c r="M47" s="141"/>
      <c r="N47" s="76"/>
      <c r="O47" s="74"/>
      <c r="P47" s="148"/>
      <c r="Q47" s="141"/>
    </row>
    <row r="48" spans="1:17" ht="12.75" customHeight="1">
      <c r="A48" s="41"/>
      <c r="B48" s="71"/>
      <c r="C48" s="48"/>
      <c r="D48" s="48"/>
      <c r="E48" s="93"/>
      <c r="F48" s="94"/>
      <c r="G48" s="74"/>
      <c r="H48" s="74"/>
      <c r="I48" s="74"/>
      <c r="J48" s="74"/>
      <c r="K48" s="75"/>
      <c r="L48" s="66"/>
      <c r="M48" s="141"/>
      <c r="N48" s="76"/>
      <c r="O48" s="74"/>
      <c r="P48" s="102"/>
      <c r="Q48" s="141"/>
    </row>
    <row r="49" spans="1:17" ht="15.75">
      <c r="A49" s="41"/>
      <c r="B49" s="71">
        <v>24</v>
      </c>
      <c r="C49" s="48"/>
      <c r="D49" s="48" t="s">
        <v>59</v>
      </c>
      <c r="E49" s="79">
        <v>14337997.139999997</v>
      </c>
      <c r="F49" s="99"/>
      <c r="G49" s="74"/>
      <c r="H49" s="74"/>
      <c r="I49" s="74"/>
      <c r="J49" s="74"/>
      <c r="K49" s="75"/>
      <c r="L49" s="66"/>
      <c r="M49" s="141"/>
      <c r="N49" s="76"/>
      <c r="O49" s="74"/>
      <c r="P49" s="147"/>
      <c r="Q49" s="141"/>
    </row>
    <row r="50" spans="1:17" ht="15.75">
      <c r="A50" s="41"/>
      <c r="B50" s="71">
        <v>25</v>
      </c>
      <c r="C50" s="48"/>
      <c r="D50" s="48" t="s">
        <v>60</v>
      </c>
      <c r="E50" s="125"/>
      <c r="F50" s="73"/>
      <c r="G50" s="74"/>
      <c r="H50" s="74"/>
      <c r="I50" s="74"/>
      <c r="J50" s="74"/>
      <c r="K50" s="75"/>
      <c r="L50" s="66"/>
      <c r="M50" s="141"/>
      <c r="N50" s="76"/>
      <c r="O50" s="74"/>
      <c r="P50" s="102"/>
      <c r="Q50" s="141"/>
    </row>
    <row r="51" spans="1:17" ht="15.75">
      <c r="A51" s="41"/>
      <c r="B51" s="71"/>
      <c r="C51" s="48"/>
      <c r="D51" s="48" t="s">
        <v>61</v>
      </c>
      <c r="E51" s="84">
        <v>0</v>
      </c>
      <c r="F51" s="110"/>
      <c r="G51" s="74"/>
      <c r="H51" s="74"/>
      <c r="I51" s="74"/>
      <c r="J51" s="74"/>
      <c r="K51" s="75"/>
      <c r="L51" s="66"/>
      <c r="M51" s="141"/>
      <c r="N51" s="76"/>
      <c r="O51" s="74"/>
      <c r="P51" s="74"/>
      <c r="Q51" s="74"/>
    </row>
    <row r="52" spans="1:17" ht="9" customHeight="1">
      <c r="A52" s="41"/>
      <c r="B52" s="71"/>
      <c r="C52" s="48"/>
      <c r="D52" s="48"/>
      <c r="E52" s="93"/>
      <c r="F52" s="94"/>
      <c r="G52" s="74"/>
      <c r="H52" s="74"/>
      <c r="I52" s="74"/>
      <c r="J52" s="74"/>
      <c r="K52" s="75"/>
      <c r="L52" s="66"/>
      <c r="M52" s="141"/>
      <c r="N52" s="76"/>
      <c r="O52" s="74"/>
      <c r="P52" s="74"/>
      <c r="Q52" s="74"/>
    </row>
    <row r="53" spans="1:17" ht="15.75">
      <c r="A53" s="41"/>
      <c r="B53" s="71">
        <v>26</v>
      </c>
      <c r="C53" s="48"/>
      <c r="D53" s="48" t="s">
        <v>62</v>
      </c>
      <c r="E53" s="84">
        <v>239475773.56000245</v>
      </c>
      <c r="F53" s="110"/>
      <c r="G53" s="74"/>
      <c r="H53" s="121"/>
      <c r="I53" s="74"/>
      <c r="J53" s="74"/>
      <c r="K53" s="75"/>
      <c r="L53" s="66"/>
      <c r="M53" s="141"/>
      <c r="N53" s="76"/>
      <c r="O53" s="74"/>
      <c r="P53" s="74"/>
      <c r="Q53" s="74"/>
    </row>
    <row r="54" spans="1:17" ht="7.5" customHeight="1">
      <c r="A54" s="41"/>
      <c r="B54" s="71"/>
      <c r="C54" s="48"/>
      <c r="D54" s="48"/>
      <c r="E54" s="93"/>
      <c r="F54" s="94"/>
      <c r="G54" s="74"/>
      <c r="H54" s="74"/>
      <c r="I54" s="74"/>
      <c r="J54" s="74"/>
      <c r="K54" s="75"/>
      <c r="L54" s="66"/>
      <c r="M54" s="141"/>
      <c r="N54" s="76"/>
      <c r="O54" s="74"/>
      <c r="P54" s="74"/>
      <c r="Q54" s="74"/>
    </row>
    <row r="55" spans="1:17" ht="15.75" customHeight="1">
      <c r="A55" s="41"/>
      <c r="B55" s="71"/>
      <c r="C55" s="48"/>
      <c r="D55" s="48" t="s">
        <v>63</v>
      </c>
      <c r="E55" s="93"/>
      <c r="F55" s="94"/>
      <c r="G55" s="74"/>
      <c r="H55" s="74"/>
      <c r="I55" s="74"/>
      <c r="J55" s="74"/>
      <c r="K55" s="75"/>
      <c r="L55" s="66"/>
      <c r="M55" s="141"/>
      <c r="N55" s="76"/>
      <c r="O55" s="74"/>
      <c r="P55" s="74"/>
      <c r="Q55" s="74"/>
    </row>
    <row r="56" spans="1:17" s="152" customFormat="1" ht="15.75">
      <c r="A56" s="41"/>
      <c r="B56" s="71">
        <v>27</v>
      </c>
      <c r="C56" s="48"/>
      <c r="D56" s="78" t="s">
        <v>64</v>
      </c>
      <c r="E56" s="79">
        <v>78227997.019999996</v>
      </c>
      <c r="F56" s="99"/>
      <c r="G56" s="74"/>
      <c r="H56" s="74"/>
      <c r="I56" s="74"/>
      <c r="J56" s="74"/>
      <c r="K56" s="75"/>
      <c r="L56" s="154"/>
      <c r="M56" s="155"/>
      <c r="N56" s="76"/>
      <c r="O56" s="74"/>
      <c r="P56" s="74"/>
      <c r="Q56" s="74"/>
    </row>
    <row r="57" spans="1:17" ht="15.75">
      <c r="A57" s="41"/>
      <c r="B57" s="71">
        <v>28</v>
      </c>
      <c r="C57" s="48"/>
      <c r="D57" s="78" t="s">
        <v>65</v>
      </c>
      <c r="E57" s="79">
        <v>1693572.62</v>
      </c>
      <c r="F57" s="99"/>
      <c r="G57" s="74"/>
      <c r="H57" s="74"/>
      <c r="I57" s="74"/>
      <c r="J57" s="74"/>
      <c r="K57" s="75"/>
      <c r="L57" s="66"/>
      <c r="M57" s="141"/>
      <c r="N57" s="76"/>
      <c r="O57" s="74"/>
      <c r="P57" s="74"/>
      <c r="Q57" s="74"/>
    </row>
    <row r="58" spans="1:17" ht="15.75">
      <c r="A58" s="41"/>
      <c r="B58" s="71">
        <v>29</v>
      </c>
      <c r="C58" s="48"/>
      <c r="D58" s="78" t="s">
        <v>66</v>
      </c>
      <c r="E58" s="161"/>
      <c r="F58" s="73"/>
      <c r="G58" s="74"/>
      <c r="H58" s="74"/>
      <c r="I58" s="74"/>
      <c r="J58" s="74"/>
      <c r="K58" s="75"/>
      <c r="L58" s="66"/>
      <c r="M58" s="141"/>
      <c r="N58" s="76"/>
      <c r="O58" s="74"/>
      <c r="P58" s="74"/>
      <c r="Q58" s="74"/>
    </row>
    <row r="59" spans="1:17" ht="15.75">
      <c r="A59" s="41"/>
      <c r="B59" s="71"/>
      <c r="C59" s="48"/>
      <c r="D59" s="78" t="s">
        <v>67</v>
      </c>
      <c r="E59" s="125">
        <v>650143.02</v>
      </c>
      <c r="F59" s="99"/>
      <c r="G59" s="74"/>
      <c r="H59" s="74"/>
      <c r="I59" s="74"/>
      <c r="J59" s="74"/>
      <c r="K59" s="75"/>
      <c r="L59" s="66"/>
      <c r="M59" s="141"/>
      <c r="N59" s="76"/>
      <c r="O59" s="141"/>
      <c r="P59" s="147"/>
      <c r="Q59" s="141"/>
    </row>
    <row r="60" spans="1:17" ht="15.75">
      <c r="A60" s="41"/>
      <c r="B60" s="71">
        <v>30</v>
      </c>
      <c r="C60" s="48"/>
      <c r="D60" s="78" t="s">
        <v>68</v>
      </c>
      <c r="E60" s="125">
        <v>6181064.8000000007</v>
      </c>
      <c r="F60" s="99"/>
      <c r="G60" s="74"/>
      <c r="H60" s="74"/>
      <c r="I60" s="74"/>
      <c r="J60" s="74"/>
      <c r="K60" s="75"/>
      <c r="L60" s="66"/>
      <c r="M60" s="141"/>
      <c r="N60" s="141"/>
      <c r="O60" s="156"/>
      <c r="P60" s="147"/>
      <c r="Q60" s="141"/>
    </row>
    <row r="61" spans="1:17" ht="15.75">
      <c r="A61" s="41"/>
      <c r="B61" s="71">
        <v>31</v>
      </c>
      <c r="C61" s="48"/>
      <c r="D61" s="78" t="s">
        <v>69</v>
      </c>
      <c r="E61" s="125"/>
      <c r="F61" s="73"/>
      <c r="G61" s="74"/>
      <c r="H61" s="74"/>
      <c r="I61" s="74"/>
      <c r="J61" s="74"/>
      <c r="K61" s="75"/>
      <c r="L61" s="66"/>
      <c r="M61" s="141"/>
      <c r="N61" s="74"/>
      <c r="O61" s="141"/>
      <c r="P61" s="102"/>
      <c r="Q61" s="141"/>
    </row>
    <row r="62" spans="1:17" ht="15.75">
      <c r="A62" s="41"/>
      <c r="B62" s="71"/>
      <c r="C62" s="48"/>
      <c r="D62" s="78" t="s">
        <v>70</v>
      </c>
      <c r="E62" s="84">
        <v>-1555312.56</v>
      </c>
      <c r="F62" s="110"/>
      <c r="G62" s="74"/>
      <c r="H62" s="74"/>
      <c r="I62" s="74"/>
      <c r="J62" s="74"/>
      <c r="K62" s="75"/>
      <c r="L62" s="66"/>
      <c r="M62" s="141"/>
      <c r="N62" s="141"/>
      <c r="O62" s="74"/>
      <c r="P62" s="148"/>
      <c r="Q62" s="141"/>
    </row>
    <row r="63" spans="1:17" ht="10.5" customHeight="1">
      <c r="A63" s="41"/>
      <c r="B63" s="71"/>
      <c r="C63" s="48"/>
      <c r="D63" s="48"/>
      <c r="E63" s="93"/>
      <c r="F63" s="94"/>
      <c r="G63" s="74"/>
      <c r="H63" s="74"/>
      <c r="I63" s="74"/>
      <c r="J63" s="74"/>
      <c r="K63" s="75"/>
      <c r="L63" s="66"/>
      <c r="M63" s="141"/>
      <c r="N63" s="74"/>
      <c r="O63" s="141"/>
      <c r="P63" s="102"/>
      <c r="Q63" s="141"/>
    </row>
    <row r="64" spans="1:17" ht="15.75">
      <c r="A64" s="41"/>
      <c r="B64" s="71">
        <v>32</v>
      </c>
      <c r="C64" s="48"/>
      <c r="D64" s="48" t="s">
        <v>71</v>
      </c>
      <c r="E64" s="84">
        <v>85197464.899999991</v>
      </c>
      <c r="F64" s="110"/>
      <c r="G64" s="74"/>
      <c r="H64" s="74"/>
      <c r="I64" s="74"/>
      <c r="J64" s="74"/>
      <c r="K64" s="75"/>
      <c r="L64" s="66"/>
      <c r="M64" s="141"/>
      <c r="N64" s="74"/>
      <c r="O64" s="141"/>
      <c r="P64" s="148"/>
      <c r="Q64" s="141"/>
    </row>
    <row r="65" spans="1:17" ht="10.5" customHeight="1">
      <c r="A65" s="41"/>
      <c r="B65" s="71"/>
      <c r="C65" s="48"/>
      <c r="D65" s="48"/>
      <c r="E65" s="93"/>
      <c r="F65" s="94"/>
      <c r="G65" s="74"/>
      <c r="H65" s="157"/>
      <c r="I65" s="74"/>
      <c r="J65" s="74"/>
      <c r="K65" s="75"/>
      <c r="L65" s="66"/>
      <c r="M65" s="141"/>
      <c r="N65" s="74"/>
      <c r="O65" s="141"/>
      <c r="P65" s="148"/>
      <c r="Q65" s="141"/>
    </row>
    <row r="66" spans="1:17" ht="15.75">
      <c r="A66" s="41"/>
      <c r="B66" s="71">
        <v>33</v>
      </c>
      <c r="C66" s="48"/>
      <c r="D66" s="48" t="s">
        <v>72</v>
      </c>
      <c r="E66" s="79">
        <v>154278308.66000247</v>
      </c>
      <c r="F66" s="99"/>
      <c r="G66" s="74"/>
      <c r="H66" s="158"/>
      <c r="I66" s="159"/>
      <c r="J66" s="159"/>
      <c r="K66" s="75"/>
      <c r="L66" s="66"/>
      <c r="M66" s="141"/>
      <c r="N66" s="141"/>
      <c r="O66" s="74"/>
      <c r="P66" s="148"/>
      <c r="Q66" s="141"/>
    </row>
    <row r="67" spans="1:17" ht="9" customHeight="1">
      <c r="A67" s="41"/>
      <c r="B67" s="71"/>
      <c r="C67" s="48"/>
      <c r="D67" s="48"/>
      <c r="E67" s="79"/>
      <c r="F67" s="99"/>
      <c r="G67" s="74"/>
      <c r="H67" s="121"/>
      <c r="I67" s="74"/>
      <c r="J67" s="74"/>
      <c r="K67" s="75"/>
      <c r="L67" s="66"/>
      <c r="M67" s="141"/>
      <c r="N67" s="141"/>
      <c r="O67" s="74"/>
      <c r="P67" s="148"/>
      <c r="Q67" s="141"/>
    </row>
    <row r="68" spans="1:17" ht="15.75">
      <c r="A68" s="41"/>
      <c r="B68" s="71">
        <v>34</v>
      </c>
      <c r="C68" s="48"/>
      <c r="D68" s="48" t="s">
        <v>73</v>
      </c>
      <c r="E68" s="84">
        <v>3285138</v>
      </c>
      <c r="F68" s="110"/>
      <c r="G68" s="74"/>
      <c r="H68" s="74"/>
      <c r="I68" s="74"/>
      <c r="J68" s="74"/>
      <c r="K68" s="75"/>
      <c r="L68" s="66"/>
      <c r="M68" s="141"/>
      <c r="N68" s="74"/>
      <c r="O68" s="141"/>
      <c r="P68" s="102"/>
      <c r="Q68" s="141"/>
    </row>
    <row r="69" spans="1:17" ht="10.5" customHeight="1">
      <c r="A69" s="41"/>
      <c r="B69" s="71"/>
      <c r="C69" s="48"/>
      <c r="D69" s="48"/>
      <c r="E69" s="93"/>
      <c r="F69" s="94"/>
      <c r="G69" s="74"/>
      <c r="H69" s="74"/>
      <c r="I69" s="74"/>
      <c r="J69" s="74"/>
      <c r="K69" s="75"/>
      <c r="L69" s="66"/>
      <c r="M69" s="141"/>
      <c r="N69" s="76"/>
      <c r="O69" s="74"/>
      <c r="P69" s="74"/>
      <c r="Q69" s="74"/>
    </row>
    <row r="70" spans="1:17" ht="16.5" thickBot="1">
      <c r="A70" s="41"/>
      <c r="B70" s="71">
        <v>35</v>
      </c>
      <c r="C70" s="48"/>
      <c r="D70" s="48" t="s">
        <v>74</v>
      </c>
      <c r="E70" s="126">
        <f>E66-E68</f>
        <v>150993170.66000247</v>
      </c>
      <c r="F70" s="127"/>
      <c r="G70" s="74"/>
      <c r="H70" s="128" t="s">
        <v>75</v>
      </c>
      <c r="I70" s="166"/>
      <c r="J70" s="74"/>
      <c r="K70" s="75"/>
      <c r="L70" s="66"/>
      <c r="M70" s="141"/>
      <c r="N70" s="76"/>
      <c r="O70" s="74"/>
      <c r="P70" s="74"/>
      <c r="Q70" s="74"/>
    </row>
    <row r="71" spans="1:17" ht="17.25" thickTop="1" thickBot="1">
      <c r="A71" s="41"/>
      <c r="B71" s="129"/>
      <c r="C71" s="130"/>
      <c r="D71" s="130"/>
      <c r="E71" s="131"/>
      <c r="F71" s="132"/>
      <c r="G71" s="133"/>
      <c r="H71" s="133"/>
      <c r="I71" s="133"/>
      <c r="J71" s="133"/>
      <c r="K71" s="134"/>
      <c r="L71" s="66"/>
      <c r="M71" s="141"/>
      <c r="N71" s="76"/>
      <c r="O71" s="74"/>
      <c r="P71" s="74"/>
      <c r="Q71" s="74"/>
    </row>
    <row r="72" spans="1:17" s="1" customFormat="1" ht="15.75">
      <c r="E72" s="135" t="s">
        <v>75</v>
      </c>
      <c r="L72" s="66"/>
      <c r="M72" s="66"/>
      <c r="N72" s="76"/>
      <c r="O72" s="74"/>
      <c r="P72" s="74"/>
      <c r="Q72" s="74"/>
    </row>
    <row r="73" spans="1:17" ht="15.75">
      <c r="E73" s="136"/>
      <c r="F73" s="137"/>
      <c r="K73" s="138"/>
      <c r="L73" s="66"/>
      <c r="M73" s="141"/>
      <c r="N73" s="1"/>
      <c r="O73" s="1"/>
      <c r="P73" s="1"/>
      <c r="Q73" s="1"/>
    </row>
    <row r="74" spans="1:17">
      <c r="K74" s="1"/>
      <c r="N74" s="1"/>
    </row>
    <row r="75" spans="1:17">
      <c r="K75" s="1"/>
    </row>
    <row r="76" spans="1:17">
      <c r="A76" s="138" t="s">
        <v>76</v>
      </c>
      <c r="G76" s="138" t="s">
        <v>76</v>
      </c>
      <c r="K76" s="138"/>
    </row>
    <row r="77" spans="1:17">
      <c r="A77" s="138" t="s">
        <v>76</v>
      </c>
      <c r="K77" s="1"/>
    </row>
    <row r="78" spans="1:17">
      <c r="A78" s="138" t="s">
        <v>76</v>
      </c>
      <c r="K78" s="1"/>
    </row>
    <row r="79" spans="1:17">
      <c r="K79" s="1"/>
    </row>
    <row r="80" spans="1:17">
      <c r="K80" s="1"/>
    </row>
    <row r="81" spans="11:11">
      <c r="K81" s="1"/>
    </row>
    <row r="82" spans="11:11">
      <c r="K82" s="1"/>
    </row>
    <row r="83" spans="11:11">
      <c r="K83" s="1"/>
    </row>
    <row r="84" spans="11:11">
      <c r="K84" s="1"/>
    </row>
    <row r="85" spans="11:11">
      <c r="K85" s="1"/>
    </row>
    <row r="86" spans="11:11">
      <c r="K86" s="1"/>
    </row>
    <row r="87" spans="11:11">
      <c r="K87" s="1"/>
    </row>
    <row r="88" spans="11:11">
      <c r="K88" s="1"/>
    </row>
    <row r="89" spans="11:11">
      <c r="K89" s="1"/>
    </row>
    <row r="90" spans="11:11">
      <c r="K90" s="1"/>
    </row>
    <row r="91" spans="11:11">
      <c r="K91" s="1"/>
    </row>
    <row r="92" spans="11:11">
      <c r="K92" s="1"/>
    </row>
    <row r="93" spans="11:11">
      <c r="K93" s="1"/>
    </row>
    <row r="94" spans="11:11">
      <c r="K94" s="1"/>
    </row>
    <row r="95" spans="11:11">
      <c r="K95" s="1"/>
    </row>
    <row r="96" spans="11:11">
      <c r="K96" s="1"/>
    </row>
    <row r="97" spans="11:11">
      <c r="K97" s="1"/>
    </row>
    <row r="98" spans="11:11">
      <c r="K98" s="1"/>
    </row>
    <row r="99" spans="11:11">
      <c r="K99" s="1"/>
    </row>
    <row r="100" spans="11:11">
      <c r="K100" s="1"/>
    </row>
    <row r="101" spans="11:11">
      <c r="K101" s="1"/>
    </row>
    <row r="102" spans="11:11">
      <c r="K102" s="1"/>
    </row>
    <row r="103" spans="11:11">
      <c r="K103" s="1"/>
    </row>
    <row r="104" spans="11:11">
      <c r="K104" s="1"/>
    </row>
    <row r="105" spans="11:11">
      <c r="K105" s="1"/>
    </row>
    <row r="106" spans="11:11">
      <c r="K106" s="1"/>
    </row>
    <row r="107" spans="11:11">
      <c r="K107" s="1"/>
    </row>
    <row r="108" spans="11:11">
      <c r="K108" s="1"/>
    </row>
    <row r="109" spans="11:11">
      <c r="K109" s="1"/>
    </row>
    <row r="110" spans="11:11">
      <c r="K110" s="1"/>
    </row>
    <row r="111" spans="11:11">
      <c r="K111" s="1"/>
    </row>
    <row r="112" spans="11:11">
      <c r="K112" s="1"/>
    </row>
    <row r="113" spans="11:11">
      <c r="K113" s="1"/>
    </row>
    <row r="114" spans="11:11">
      <c r="K114" s="1"/>
    </row>
    <row r="115" spans="11:11">
      <c r="K115" s="1"/>
    </row>
    <row r="116" spans="11:11">
      <c r="K116" s="1"/>
    </row>
    <row r="117" spans="11:11">
      <c r="K117" s="1"/>
    </row>
    <row r="118" spans="11:11">
      <c r="K118" s="1"/>
    </row>
    <row r="119" spans="11:11">
      <c r="K119" s="1"/>
    </row>
    <row r="120" spans="11:11">
      <c r="K120" s="1"/>
    </row>
    <row r="121" spans="11:11">
      <c r="K121" s="1"/>
    </row>
    <row r="122" spans="11:11">
      <c r="K122" s="1"/>
    </row>
    <row r="123" spans="11:11">
      <c r="K123" s="1"/>
    </row>
    <row r="124" spans="11:11">
      <c r="K124" s="1"/>
    </row>
    <row r="125" spans="11:11">
      <c r="K125" s="1"/>
    </row>
    <row r="126" spans="11:11">
      <c r="K126" s="1"/>
    </row>
    <row r="127" spans="11:11">
      <c r="K127" s="1"/>
    </row>
    <row r="128" spans="11:11">
      <c r="K128" s="1"/>
    </row>
    <row r="129" spans="11:11">
      <c r="K129" s="1"/>
    </row>
    <row r="130" spans="11:11">
      <c r="K130" s="1"/>
    </row>
    <row r="131" spans="11:11">
      <c r="K131" s="1"/>
    </row>
    <row r="132" spans="11:11">
      <c r="K132" s="1"/>
    </row>
    <row r="133" spans="11:11">
      <c r="K133" s="1"/>
    </row>
    <row r="134" spans="11:11">
      <c r="K134" s="1"/>
    </row>
    <row r="135" spans="11:11">
      <c r="K135" s="1"/>
    </row>
    <row r="136" spans="11:11">
      <c r="K136" s="1"/>
    </row>
    <row r="137" spans="11:11">
      <c r="K137" s="1"/>
    </row>
    <row r="138" spans="11:11">
      <c r="K138" s="1"/>
    </row>
    <row r="139" spans="11:11">
      <c r="K139" s="1"/>
    </row>
    <row r="140" spans="11:11">
      <c r="K140" s="1"/>
    </row>
    <row r="141" spans="11:11">
      <c r="K141" s="1"/>
    </row>
    <row r="142" spans="11:11">
      <c r="K142" s="1"/>
    </row>
    <row r="143" spans="11:11">
      <c r="K143" s="1"/>
    </row>
    <row r="144" spans="11:11">
      <c r="K144" s="1"/>
    </row>
    <row r="145" spans="11:11">
      <c r="K145" s="1"/>
    </row>
    <row r="146" spans="11:11">
      <c r="K146" s="1"/>
    </row>
    <row r="147" spans="11:11">
      <c r="K147" s="1"/>
    </row>
    <row r="148" spans="11:11">
      <c r="K148" s="1"/>
    </row>
    <row r="149" spans="11:11">
      <c r="K149" s="1"/>
    </row>
    <row r="150" spans="11:11">
      <c r="K150" s="1"/>
    </row>
    <row r="151" spans="11:11">
      <c r="K151" s="1"/>
    </row>
    <row r="152" spans="11:11">
      <c r="K152" s="1"/>
    </row>
    <row r="153" spans="11:11">
      <c r="K153" s="1"/>
    </row>
    <row r="154" spans="11:11">
      <c r="K154" s="1"/>
    </row>
    <row r="155" spans="11:11">
      <c r="K155" s="1"/>
    </row>
    <row r="156" spans="11:11">
      <c r="K156" s="1"/>
    </row>
    <row r="157" spans="11:11">
      <c r="K157" s="1"/>
    </row>
    <row r="158" spans="11:11">
      <c r="K158" s="1"/>
    </row>
    <row r="159" spans="11:11">
      <c r="K159" s="1"/>
    </row>
    <row r="160" spans="11:11">
      <c r="K160" s="1"/>
    </row>
    <row r="161" spans="11:11">
      <c r="K161" s="1"/>
    </row>
    <row r="162" spans="11:11">
      <c r="K162" s="1"/>
    </row>
    <row r="163" spans="11:11">
      <c r="K163" s="1"/>
    </row>
    <row r="164" spans="11:11">
      <c r="K164" s="1"/>
    </row>
    <row r="165" spans="11:11">
      <c r="K165" s="1"/>
    </row>
    <row r="166" spans="11:11">
      <c r="K166" s="1"/>
    </row>
    <row r="167" spans="11:11">
      <c r="K167" s="1"/>
    </row>
    <row r="168" spans="11:11">
      <c r="K168" s="1"/>
    </row>
    <row r="169" spans="11:11">
      <c r="K169" s="1"/>
    </row>
    <row r="170" spans="11:11">
      <c r="K170" s="1"/>
    </row>
    <row r="171" spans="11:11">
      <c r="K171" s="1"/>
    </row>
    <row r="172" spans="11:11">
      <c r="K172" s="1"/>
    </row>
    <row r="173" spans="11:11">
      <c r="K173" s="1"/>
    </row>
    <row r="174" spans="11:11">
      <c r="K174" s="1"/>
    </row>
    <row r="175" spans="11:11">
      <c r="K175" s="1"/>
    </row>
    <row r="176" spans="11:11">
      <c r="K176" s="1"/>
    </row>
    <row r="177" spans="11:11">
      <c r="K177" s="1"/>
    </row>
    <row r="178" spans="11:11">
      <c r="K178" s="1"/>
    </row>
    <row r="179" spans="11:11">
      <c r="K179" s="1"/>
    </row>
    <row r="180" spans="11:11">
      <c r="K180" s="1"/>
    </row>
    <row r="181" spans="11:11">
      <c r="K181" s="1"/>
    </row>
    <row r="182" spans="11:11">
      <c r="K182" s="1"/>
    </row>
    <row r="183" spans="11:11">
      <c r="K183" s="1"/>
    </row>
    <row r="184" spans="11:11">
      <c r="K184" s="1"/>
    </row>
    <row r="185" spans="11:11">
      <c r="K185" s="1"/>
    </row>
    <row r="186" spans="11:11">
      <c r="K186" s="1"/>
    </row>
    <row r="187" spans="11:11">
      <c r="K187" s="1"/>
    </row>
    <row r="188" spans="11:11">
      <c r="K188" s="1"/>
    </row>
    <row r="189" spans="11:11">
      <c r="K189" s="1"/>
    </row>
    <row r="190" spans="11:11">
      <c r="K190" s="1"/>
    </row>
    <row r="191" spans="11:11">
      <c r="K191" s="1"/>
    </row>
    <row r="192" spans="11:11">
      <c r="K192" s="1"/>
    </row>
    <row r="193" spans="11:11">
      <c r="K193" s="1"/>
    </row>
    <row r="194" spans="11:11">
      <c r="K194" s="1"/>
    </row>
    <row r="195" spans="11:11">
      <c r="K195" s="1"/>
    </row>
    <row r="196" spans="11:11">
      <c r="K196" s="1"/>
    </row>
    <row r="197" spans="11:11">
      <c r="K197" s="1"/>
    </row>
    <row r="198" spans="11:11">
      <c r="K198" s="1"/>
    </row>
    <row r="199" spans="11:11">
      <c r="K199" s="1"/>
    </row>
    <row r="200" spans="11:11">
      <c r="K200" s="1"/>
    </row>
    <row r="201" spans="11:11">
      <c r="K201" s="1"/>
    </row>
    <row r="202" spans="11:11">
      <c r="K202" s="1"/>
    </row>
    <row r="203" spans="11:11">
      <c r="K203" s="1"/>
    </row>
    <row r="204" spans="11:11">
      <c r="K204" s="1"/>
    </row>
    <row r="205" spans="11:11">
      <c r="K205" s="1"/>
    </row>
    <row r="206" spans="11:11">
      <c r="K206" s="1"/>
    </row>
    <row r="207" spans="11:11">
      <c r="K207" s="1"/>
    </row>
    <row r="208" spans="11:11">
      <c r="K208" s="1"/>
    </row>
    <row r="209" spans="11:11">
      <c r="K209" s="1"/>
    </row>
    <row r="210" spans="11:11">
      <c r="K210" s="1"/>
    </row>
    <row r="211" spans="11:11">
      <c r="K211" s="1"/>
    </row>
    <row r="212" spans="11:11">
      <c r="K212" s="1"/>
    </row>
    <row r="213" spans="11:11">
      <c r="K213" s="1"/>
    </row>
    <row r="214" spans="11:11">
      <c r="K214" s="1"/>
    </row>
    <row r="215" spans="11:11">
      <c r="K215" s="1"/>
    </row>
    <row r="216" spans="11:11">
      <c r="K216" s="1"/>
    </row>
    <row r="217" spans="11:11">
      <c r="K217" s="1"/>
    </row>
    <row r="218" spans="11:11">
      <c r="K218" s="1"/>
    </row>
    <row r="219" spans="11:11">
      <c r="K219" s="1"/>
    </row>
    <row r="220" spans="11:11">
      <c r="K220" s="1"/>
    </row>
    <row r="221" spans="11:11">
      <c r="K221" s="1"/>
    </row>
    <row r="222" spans="11:11">
      <c r="K222" s="1"/>
    </row>
    <row r="223" spans="11:11">
      <c r="K223" s="1"/>
    </row>
    <row r="224" spans="11:11">
      <c r="K224" s="1"/>
    </row>
    <row r="225" spans="11:11">
      <c r="K225" s="1"/>
    </row>
    <row r="226" spans="11:11">
      <c r="K226" s="1"/>
    </row>
    <row r="227" spans="11:11">
      <c r="K227" s="1"/>
    </row>
    <row r="228" spans="11:11">
      <c r="K228" s="1"/>
    </row>
    <row r="229" spans="11:11">
      <c r="K229" s="1"/>
    </row>
    <row r="230" spans="11:11">
      <c r="K230" s="1"/>
    </row>
    <row r="231" spans="11:11">
      <c r="K231" s="1"/>
    </row>
    <row r="232" spans="11:11">
      <c r="K232" s="1"/>
    </row>
    <row r="233" spans="11:11">
      <c r="K233" s="1"/>
    </row>
    <row r="234" spans="11:11">
      <c r="K234" s="1"/>
    </row>
    <row r="235" spans="11:11">
      <c r="K235" s="1"/>
    </row>
    <row r="236" spans="11:11">
      <c r="K236" s="1"/>
    </row>
    <row r="237" spans="11:11">
      <c r="K237" s="1"/>
    </row>
    <row r="238" spans="11:11">
      <c r="K238" s="1"/>
    </row>
    <row r="239" spans="11:11">
      <c r="K239" s="1"/>
    </row>
    <row r="240" spans="11:11">
      <c r="K240" s="1"/>
    </row>
    <row r="241" spans="11:11">
      <c r="K241" s="1"/>
    </row>
    <row r="242" spans="11:11">
      <c r="K242" s="1"/>
    </row>
    <row r="243" spans="11:11">
      <c r="K243" s="1"/>
    </row>
    <row r="244" spans="11:11">
      <c r="K244" s="1"/>
    </row>
    <row r="245" spans="11:11">
      <c r="K245" s="1"/>
    </row>
    <row r="246" spans="11:11">
      <c r="K246" s="1"/>
    </row>
    <row r="247" spans="11:11">
      <c r="K247" s="1"/>
    </row>
    <row r="248" spans="11:11">
      <c r="K248" s="1"/>
    </row>
    <row r="249" spans="11:11">
      <c r="K249" s="1"/>
    </row>
    <row r="250" spans="11:11">
      <c r="K250" s="1"/>
    </row>
    <row r="251" spans="11:11">
      <c r="K251" s="1"/>
    </row>
    <row r="252" spans="11:11">
      <c r="K252" s="1"/>
    </row>
    <row r="253" spans="11:11">
      <c r="K253" s="1"/>
    </row>
    <row r="254" spans="11:11">
      <c r="K254" s="1"/>
    </row>
    <row r="255" spans="11:11">
      <c r="K255" s="1"/>
    </row>
    <row r="256" spans="11:11">
      <c r="K256" s="1"/>
    </row>
    <row r="257" spans="11:11">
      <c r="K257" s="1"/>
    </row>
    <row r="258" spans="11:11">
      <c r="K258" s="1"/>
    </row>
    <row r="259" spans="11:11">
      <c r="K259" s="1"/>
    </row>
    <row r="260" spans="11:11">
      <c r="K260" s="1"/>
    </row>
    <row r="261" spans="11:11">
      <c r="K261" s="1"/>
    </row>
    <row r="262" spans="11:11">
      <c r="K262" s="1"/>
    </row>
    <row r="263" spans="11:11">
      <c r="K263" s="1"/>
    </row>
    <row r="264" spans="11:11">
      <c r="K264" s="1"/>
    </row>
    <row r="265" spans="11:11">
      <c r="K265" s="1"/>
    </row>
    <row r="266" spans="11:11">
      <c r="K266" s="1"/>
    </row>
    <row r="267" spans="11:11">
      <c r="K267" s="1"/>
    </row>
    <row r="268" spans="11:11">
      <c r="K268" s="1"/>
    </row>
    <row r="269" spans="11:11">
      <c r="K269" s="1"/>
    </row>
    <row r="270" spans="11:11">
      <c r="K270" s="1"/>
    </row>
    <row r="271" spans="11:11">
      <c r="K271" s="1"/>
    </row>
    <row r="272" spans="11:11">
      <c r="K272" s="1"/>
    </row>
    <row r="273" spans="11:11">
      <c r="K273" s="1"/>
    </row>
    <row r="274" spans="11:11">
      <c r="K274" s="1"/>
    </row>
    <row r="275" spans="11:11">
      <c r="K275" s="1"/>
    </row>
    <row r="276" spans="11:11">
      <c r="K276" s="1"/>
    </row>
    <row r="277" spans="11:11">
      <c r="K277" s="1"/>
    </row>
    <row r="278" spans="11:11">
      <c r="K278" s="1"/>
    </row>
    <row r="279" spans="11:11">
      <c r="K279" s="1"/>
    </row>
    <row r="280" spans="11:11">
      <c r="K280" s="1"/>
    </row>
    <row r="281" spans="11:11">
      <c r="K281" s="1"/>
    </row>
    <row r="282" spans="11:11">
      <c r="K282" s="1"/>
    </row>
    <row r="283" spans="11:11">
      <c r="K283" s="1"/>
    </row>
    <row r="284" spans="11:11">
      <c r="K284" s="1"/>
    </row>
    <row r="285" spans="11:11">
      <c r="K285" s="1"/>
    </row>
    <row r="286" spans="11:11">
      <c r="K286" s="1"/>
    </row>
    <row r="287" spans="11:11">
      <c r="K287" s="1"/>
    </row>
    <row r="288" spans="11:11">
      <c r="K288" s="1"/>
    </row>
    <row r="289" spans="11:11">
      <c r="K289" s="1"/>
    </row>
    <row r="290" spans="11:11">
      <c r="K290" s="1"/>
    </row>
    <row r="291" spans="11:11">
      <c r="K291" s="1"/>
    </row>
    <row r="292" spans="11:11">
      <c r="K292" s="1"/>
    </row>
    <row r="293" spans="11:11">
      <c r="K293" s="1"/>
    </row>
    <row r="294" spans="11:11">
      <c r="K294" s="1"/>
    </row>
    <row r="295" spans="11:11">
      <c r="K295" s="1"/>
    </row>
    <row r="296" spans="11:11">
      <c r="K296" s="1"/>
    </row>
    <row r="297" spans="11:11">
      <c r="K297" s="1"/>
    </row>
    <row r="298" spans="11:11">
      <c r="K298" s="1"/>
    </row>
    <row r="299" spans="11:11">
      <c r="K299" s="1"/>
    </row>
    <row r="300" spans="11:11">
      <c r="K300" s="1"/>
    </row>
    <row r="301" spans="11:11">
      <c r="K301" s="1"/>
    </row>
    <row r="302" spans="11:11">
      <c r="K302" s="1"/>
    </row>
    <row r="303" spans="11:11">
      <c r="K303" s="1"/>
    </row>
  </sheetData>
  <sheetProtection selectLockedCells="1" selectUnlockedCells="1"/>
  <dataConsolidate/>
  <mergeCells count="1">
    <mergeCell ref="B3:I3"/>
  </mergeCells>
  <printOptions gridLinesSet="0"/>
  <pageMargins left="0" right="0" top="0.8" bottom="0.38" header="0" footer="0.38"/>
  <pageSetup scale="7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V303"/>
  <sheetViews>
    <sheetView showGridLines="0" zoomScale="90" zoomScaleNormal="90" workbookViewId="0">
      <selection activeCell="D1" sqref="D1"/>
    </sheetView>
  </sheetViews>
  <sheetFormatPr defaultColWidth="12" defaultRowHeight="13.5"/>
  <cols>
    <col min="1" max="1" width="2.7109375" style="1" customWidth="1"/>
    <col min="2" max="2" width="5.42578125" style="1" customWidth="1"/>
    <col min="3" max="3" width="1.140625" style="1" customWidth="1"/>
    <col min="4" max="4" width="51.140625" style="1" customWidth="1"/>
    <col min="5" max="5" width="26" style="135" customWidth="1"/>
    <col min="6" max="6" width="3.28515625" style="1" customWidth="1"/>
    <col min="7" max="7" width="2.5703125" style="1" customWidth="1"/>
    <col min="8" max="8" width="17.42578125" style="1" customWidth="1"/>
    <col min="9" max="9" width="3.5703125" style="1" customWidth="1"/>
    <col min="10" max="10" width="23.28515625" style="1" customWidth="1"/>
    <col min="11" max="11" width="7.7109375" style="139" customWidth="1"/>
    <col min="12" max="12" width="2.7109375" style="1" customWidth="1"/>
    <col min="13" max="45" width="12" style="6"/>
    <col min="46" max="46" width="20.5703125" style="6" customWidth="1"/>
    <col min="47" max="16384" width="12" style="6"/>
  </cols>
  <sheetData>
    <row r="1" spans="1:48" ht="9.75" customHeight="1">
      <c r="B1" s="2"/>
      <c r="C1" s="3"/>
      <c r="D1" s="3"/>
      <c r="E1" s="4"/>
      <c r="F1" s="3"/>
      <c r="G1" s="3"/>
      <c r="H1" s="3"/>
      <c r="I1" s="3"/>
      <c r="J1" s="3"/>
      <c r="K1" s="5"/>
    </row>
    <row r="2" spans="1:48" ht="19.5">
      <c r="A2" s="7"/>
      <c r="B2" s="8"/>
      <c r="C2" s="9"/>
      <c r="D2" s="10" t="s">
        <v>0</v>
      </c>
      <c r="E2" s="11"/>
      <c r="F2" s="12"/>
      <c r="G2" s="12"/>
      <c r="H2" s="12"/>
      <c r="I2" s="12"/>
      <c r="J2" s="12" t="s">
        <v>81</v>
      </c>
      <c r="K2" s="13"/>
      <c r="L2" s="14"/>
      <c r="AS2" s="15" t="s">
        <v>1</v>
      </c>
      <c r="AT2" s="15" t="s">
        <v>2</v>
      </c>
      <c r="AV2" s="15" t="s">
        <v>3</v>
      </c>
    </row>
    <row r="3" spans="1:48" ht="6.75" customHeight="1">
      <c r="A3" s="7"/>
      <c r="B3" s="16"/>
      <c r="C3" s="17"/>
      <c r="D3" s="18"/>
      <c r="E3" s="19"/>
      <c r="F3" s="18"/>
      <c r="G3" s="18"/>
      <c r="H3" s="18"/>
      <c r="I3" s="18"/>
      <c r="J3" s="17"/>
      <c r="K3" s="20"/>
      <c r="L3" s="14"/>
    </row>
    <row r="4" spans="1:48" ht="15.75">
      <c r="A4" s="9"/>
      <c r="B4" s="21" t="s">
        <v>4</v>
      </c>
      <c r="C4" s="22"/>
      <c r="D4" s="22"/>
      <c r="E4" s="23"/>
      <c r="F4" s="24"/>
      <c r="G4" s="25"/>
      <c r="H4" s="26" t="s">
        <v>5</v>
      </c>
      <c r="I4" s="24"/>
      <c r="J4" s="24"/>
      <c r="K4" s="13"/>
      <c r="L4" s="14"/>
      <c r="AS4" s="15" t="s">
        <v>6</v>
      </c>
      <c r="AT4" s="15" t="s">
        <v>7</v>
      </c>
      <c r="AV4" s="15" t="s">
        <v>8</v>
      </c>
    </row>
    <row r="5" spans="1:48" ht="15.75">
      <c r="A5" s="9"/>
      <c r="B5" s="27" t="s">
        <v>82</v>
      </c>
      <c r="C5" s="22"/>
      <c r="D5" s="22"/>
      <c r="E5" s="23"/>
      <c r="F5" s="24"/>
      <c r="G5" s="28"/>
      <c r="H5" s="29" t="s">
        <v>9</v>
      </c>
      <c r="I5" s="24"/>
      <c r="J5" s="24"/>
      <c r="K5" s="13"/>
      <c r="L5" s="14"/>
    </row>
    <row r="6" spans="1:48" ht="10.5" customHeight="1">
      <c r="A6" s="9"/>
      <c r="B6" s="30"/>
      <c r="C6" s="31"/>
      <c r="D6" s="31"/>
      <c r="E6" s="32"/>
      <c r="F6" s="33"/>
      <c r="G6" s="34"/>
      <c r="H6" s="35"/>
      <c r="I6" s="33"/>
      <c r="J6" s="33"/>
      <c r="K6" s="36"/>
      <c r="L6" s="14"/>
      <c r="AS6" s="15" t="s">
        <v>10</v>
      </c>
      <c r="AT6" s="15" t="s">
        <v>11</v>
      </c>
      <c r="AV6" s="15" t="s">
        <v>12</v>
      </c>
    </row>
    <row r="7" spans="1:48" ht="15.75">
      <c r="A7" s="9"/>
      <c r="B7" s="37" t="s">
        <v>13</v>
      </c>
      <c r="C7" s="38"/>
      <c r="D7" s="38"/>
      <c r="E7" s="39"/>
      <c r="F7" s="40"/>
      <c r="G7" s="12"/>
      <c r="H7" s="12"/>
      <c r="I7" s="12"/>
      <c r="J7" s="12"/>
      <c r="K7" s="13"/>
      <c r="L7" s="14"/>
      <c r="AS7" s="15" t="s">
        <v>14</v>
      </c>
      <c r="AT7" s="15" t="s">
        <v>15</v>
      </c>
      <c r="AV7" s="15" t="s">
        <v>16</v>
      </c>
    </row>
    <row r="8" spans="1:48" ht="15.75">
      <c r="A8" s="9"/>
      <c r="B8" s="27" t="s">
        <v>83</v>
      </c>
      <c r="C8" s="22"/>
      <c r="D8" s="22"/>
      <c r="E8" s="23"/>
      <c r="F8" s="12"/>
      <c r="G8" s="12"/>
      <c r="H8" s="12"/>
      <c r="I8" s="12"/>
      <c r="J8" s="12"/>
      <c r="K8" s="13"/>
      <c r="L8" s="14"/>
      <c r="AT8" s="15" t="s">
        <v>17</v>
      </c>
    </row>
    <row r="9" spans="1:48" ht="8.25" customHeight="1">
      <c r="A9" s="41"/>
      <c r="B9" s="42"/>
      <c r="C9" s="43"/>
      <c r="D9" s="43"/>
      <c r="E9" s="44"/>
      <c r="F9" s="43"/>
      <c r="G9" s="45"/>
      <c r="H9" s="43"/>
      <c r="I9" s="45"/>
      <c r="J9" s="43"/>
      <c r="K9" s="46"/>
      <c r="L9" s="14"/>
    </row>
    <row r="10" spans="1:48" ht="15">
      <c r="A10" s="41"/>
      <c r="B10" s="47" t="s">
        <v>18</v>
      </c>
      <c r="C10" s="48"/>
      <c r="D10" s="48"/>
      <c r="E10" s="49" t="s">
        <v>19</v>
      </c>
      <c r="F10" s="50"/>
      <c r="G10" s="51"/>
      <c r="H10" s="52" t="s">
        <v>20</v>
      </c>
      <c r="I10" s="53"/>
      <c r="J10" s="52"/>
      <c r="K10" s="54"/>
      <c r="L10" s="14"/>
    </row>
    <row r="11" spans="1:48" ht="15">
      <c r="A11" s="41"/>
      <c r="B11" s="55" t="s">
        <v>21</v>
      </c>
      <c r="C11" s="56"/>
      <c r="D11" s="57" t="s">
        <v>22</v>
      </c>
      <c r="E11" s="58" t="s">
        <v>23</v>
      </c>
      <c r="F11" s="59"/>
      <c r="G11" s="60"/>
      <c r="H11" s="57" t="s">
        <v>24</v>
      </c>
      <c r="I11" s="61"/>
      <c r="J11" s="57" t="s">
        <v>25</v>
      </c>
      <c r="K11" s="46"/>
      <c r="L11" s="14"/>
    </row>
    <row r="12" spans="1:48" ht="7.9" customHeight="1">
      <c r="A12" s="41"/>
      <c r="B12" s="62"/>
      <c r="C12" s="48"/>
      <c r="D12" s="48"/>
      <c r="E12" s="63"/>
      <c r="F12" s="64"/>
      <c r="G12" s="51"/>
      <c r="H12" s="65"/>
      <c r="I12" s="53"/>
      <c r="J12" s="65"/>
      <c r="K12" s="54"/>
      <c r="L12" s="14"/>
    </row>
    <row r="13" spans="1:48" ht="15.75">
      <c r="A13" s="66"/>
      <c r="B13" s="62"/>
      <c r="C13" s="48"/>
      <c r="D13" s="48"/>
      <c r="E13" s="49" t="s">
        <v>26</v>
      </c>
      <c r="F13" s="50"/>
      <c r="G13" s="51"/>
      <c r="H13" s="52" t="s">
        <v>27</v>
      </c>
      <c r="I13" s="53"/>
      <c r="J13" s="52" t="s">
        <v>28</v>
      </c>
      <c r="K13" s="54"/>
      <c r="L13" s="14"/>
    </row>
    <row r="14" spans="1:48" ht="7.9" customHeight="1">
      <c r="A14" s="41"/>
      <c r="B14" s="67"/>
      <c r="C14" s="43"/>
      <c r="D14" s="43"/>
      <c r="E14" s="68"/>
      <c r="F14" s="69"/>
      <c r="G14" s="45"/>
      <c r="H14" s="43"/>
      <c r="I14" s="70"/>
      <c r="J14" s="43"/>
      <c r="K14" s="46"/>
      <c r="L14" s="14"/>
    </row>
    <row r="15" spans="1:48" ht="15">
      <c r="A15" s="41"/>
      <c r="B15" s="71"/>
      <c r="C15" s="48"/>
      <c r="D15" s="48" t="s">
        <v>29</v>
      </c>
      <c r="E15" s="72"/>
      <c r="F15" s="73"/>
      <c r="G15" s="74"/>
      <c r="H15" s="74"/>
      <c r="I15" s="73"/>
      <c r="J15" s="74"/>
      <c r="K15" s="75"/>
      <c r="L15" s="76"/>
    </row>
    <row r="16" spans="1:48" ht="15">
      <c r="A16" s="77"/>
      <c r="B16" s="71">
        <v>1</v>
      </c>
      <c r="C16" s="78"/>
      <c r="D16" s="78" t="s">
        <v>30</v>
      </c>
      <c r="E16" s="79">
        <v>334104960</v>
      </c>
      <c r="F16" s="80"/>
      <c r="G16" s="74"/>
      <c r="H16" s="81">
        <v>2129214</v>
      </c>
      <c r="I16" s="82"/>
      <c r="J16" s="83">
        <v>1120866</v>
      </c>
      <c r="K16" s="75"/>
      <c r="L16" s="76"/>
    </row>
    <row r="17" spans="1:12" ht="15">
      <c r="A17" s="77"/>
      <c r="B17" s="71">
        <v>2</v>
      </c>
      <c r="C17" s="78"/>
      <c r="D17" s="78" t="s">
        <v>31</v>
      </c>
      <c r="E17" s="79">
        <v>184152687</v>
      </c>
      <c r="F17" s="80"/>
      <c r="G17" s="74"/>
      <c r="H17" s="81">
        <v>2170767</v>
      </c>
      <c r="I17" s="82"/>
      <c r="J17" s="83">
        <v>105145</v>
      </c>
      <c r="K17" s="75"/>
      <c r="L17" s="76"/>
    </row>
    <row r="18" spans="1:12" ht="15">
      <c r="A18" s="77"/>
      <c r="B18" s="71">
        <v>3</v>
      </c>
      <c r="C18" s="78"/>
      <c r="D18" s="78" t="s">
        <v>32</v>
      </c>
      <c r="E18" s="79">
        <v>32226227</v>
      </c>
      <c r="F18" s="80"/>
      <c r="G18" s="74"/>
      <c r="H18" s="81">
        <v>579525</v>
      </c>
      <c r="I18" s="82"/>
      <c r="J18" s="83">
        <v>3142</v>
      </c>
      <c r="K18" s="75"/>
      <c r="L18" s="76"/>
    </row>
    <row r="19" spans="1:12" ht="15">
      <c r="A19" s="77"/>
      <c r="B19" s="71">
        <v>4</v>
      </c>
      <c r="C19" s="78"/>
      <c r="D19" s="78" t="s">
        <v>33</v>
      </c>
      <c r="E19" s="84">
        <v>5452014</v>
      </c>
      <c r="F19" s="85"/>
      <c r="G19" s="86"/>
      <c r="H19" s="87">
        <v>68154</v>
      </c>
      <c r="I19" s="88"/>
      <c r="J19" s="89">
        <v>4311</v>
      </c>
      <c r="K19" s="90"/>
      <c r="L19" s="91"/>
    </row>
    <row r="20" spans="1:12" ht="7.9" customHeight="1">
      <c r="A20" s="77"/>
      <c r="B20" s="92"/>
      <c r="C20" s="78"/>
      <c r="D20" s="78"/>
      <c r="E20" s="93"/>
      <c r="F20" s="94"/>
      <c r="G20" s="95"/>
      <c r="H20" s="96"/>
      <c r="I20" s="97"/>
      <c r="J20" s="98"/>
      <c r="K20" s="75"/>
      <c r="L20" s="91"/>
    </row>
    <row r="21" spans="1:12" ht="15">
      <c r="A21" s="41"/>
      <c r="B21" s="71">
        <v>5</v>
      </c>
      <c r="C21" s="48"/>
      <c r="D21" s="48" t="s">
        <v>34</v>
      </c>
      <c r="E21" s="79">
        <v>555935888</v>
      </c>
      <c r="F21" s="99"/>
      <c r="G21" s="95"/>
      <c r="H21" s="83">
        <v>4947660</v>
      </c>
      <c r="I21" s="82"/>
      <c r="J21" s="83">
        <v>1233464</v>
      </c>
      <c r="K21" s="75"/>
      <c r="L21" s="91"/>
    </row>
    <row r="22" spans="1:12" ht="15">
      <c r="A22" s="41"/>
      <c r="B22" s="71">
        <v>6</v>
      </c>
      <c r="C22" s="48"/>
      <c r="D22" s="48" t="s">
        <v>35</v>
      </c>
      <c r="E22" s="84">
        <v>5134444.7600000007</v>
      </c>
      <c r="F22" s="88"/>
      <c r="G22" s="86"/>
      <c r="H22" s="87">
        <v>165677</v>
      </c>
      <c r="I22" s="88"/>
      <c r="J22" s="87">
        <v>30</v>
      </c>
      <c r="K22" s="90"/>
      <c r="L22" s="91"/>
    </row>
    <row r="23" spans="1:12" ht="15">
      <c r="A23" s="41"/>
      <c r="B23" s="71">
        <v>7</v>
      </c>
      <c r="C23" s="48"/>
      <c r="D23" s="48" t="s">
        <v>36</v>
      </c>
      <c r="E23" s="79">
        <v>561070332.75999999</v>
      </c>
      <c r="F23" s="99"/>
      <c r="G23" s="74"/>
      <c r="H23" s="83">
        <v>5113337</v>
      </c>
      <c r="I23" s="82"/>
      <c r="J23" s="83">
        <v>1233494</v>
      </c>
      <c r="K23" s="75"/>
      <c r="L23" s="76"/>
    </row>
    <row r="24" spans="1:12" ht="6" customHeight="1">
      <c r="A24" s="41"/>
      <c r="B24" s="71"/>
      <c r="C24" s="48"/>
      <c r="D24" s="48"/>
      <c r="E24" s="93"/>
      <c r="F24" s="94"/>
      <c r="G24" s="95"/>
      <c r="H24" s="100"/>
      <c r="I24" s="101"/>
      <c r="J24" s="102"/>
      <c r="K24" s="90"/>
      <c r="L24" s="76"/>
    </row>
    <row r="25" spans="1:12" ht="15.75">
      <c r="A25" s="41"/>
      <c r="B25" s="71">
        <v>8</v>
      </c>
      <c r="C25" s="48"/>
      <c r="D25" s="48" t="s">
        <v>37</v>
      </c>
      <c r="E25" s="103">
        <v>40842883.230000004</v>
      </c>
      <c r="F25" s="104"/>
      <c r="G25" s="105"/>
      <c r="H25" s="106" t="s">
        <v>38</v>
      </c>
      <c r="I25" s="107"/>
      <c r="J25" s="108" t="s">
        <v>39</v>
      </c>
      <c r="K25" s="109"/>
      <c r="L25" s="66"/>
    </row>
    <row r="26" spans="1:12" ht="9" customHeight="1">
      <c r="A26" s="41"/>
      <c r="B26" s="62"/>
      <c r="C26" s="48"/>
      <c r="D26" s="48"/>
      <c r="E26" s="93"/>
      <c r="F26" s="94"/>
      <c r="G26" s="95"/>
      <c r="H26" s="100"/>
      <c r="I26" s="95"/>
      <c r="J26" s="102"/>
      <c r="K26" s="75"/>
      <c r="L26" s="66"/>
    </row>
    <row r="27" spans="1:12" ht="15.75">
      <c r="A27" s="77"/>
      <c r="B27" s="71">
        <v>9</v>
      </c>
      <c r="C27" s="78"/>
      <c r="D27" s="48" t="s">
        <v>40</v>
      </c>
      <c r="E27" s="84">
        <v>601913215.99000001</v>
      </c>
      <c r="F27" s="110"/>
      <c r="G27" s="74"/>
      <c r="H27" s="111" t="s">
        <v>41</v>
      </c>
      <c r="I27" s="74"/>
      <c r="J27" s="74"/>
      <c r="K27" s="75"/>
      <c r="L27" s="66"/>
    </row>
    <row r="28" spans="1:12" ht="15.75">
      <c r="A28" s="77"/>
      <c r="B28" s="71"/>
      <c r="C28" s="78"/>
      <c r="D28" s="112" t="s">
        <v>42</v>
      </c>
      <c r="E28" s="93"/>
      <c r="F28" s="94"/>
      <c r="G28" s="74"/>
      <c r="H28" s="113" t="s">
        <v>43</v>
      </c>
      <c r="I28" s="113"/>
      <c r="J28" s="113"/>
      <c r="K28" s="75"/>
      <c r="L28" s="66"/>
    </row>
    <row r="29" spans="1:12" ht="15.75">
      <c r="A29" s="77"/>
      <c r="B29" s="71">
        <v>10</v>
      </c>
      <c r="C29" s="78"/>
      <c r="D29" s="78" t="s">
        <v>44</v>
      </c>
      <c r="E29" s="79">
        <v>367452210</v>
      </c>
      <c r="F29" s="99"/>
      <c r="G29" s="74"/>
      <c r="H29" s="113"/>
      <c r="I29" s="113"/>
      <c r="J29" s="113"/>
      <c r="K29" s="75"/>
      <c r="L29" s="66"/>
    </row>
    <row r="30" spans="1:12" ht="15.75">
      <c r="A30" s="41"/>
      <c r="B30" s="71">
        <v>11</v>
      </c>
      <c r="C30" s="48"/>
      <c r="D30" s="78" t="s">
        <v>45</v>
      </c>
      <c r="E30" s="79">
        <v>57045448</v>
      </c>
      <c r="F30" s="99"/>
      <c r="G30" s="74"/>
      <c r="H30" s="113"/>
      <c r="I30" s="113"/>
      <c r="J30" s="113"/>
      <c r="K30" s="75"/>
      <c r="L30" s="66"/>
    </row>
    <row r="31" spans="1:12" ht="15.75">
      <c r="A31" s="41"/>
      <c r="B31" s="71">
        <v>12</v>
      </c>
      <c r="C31" s="48"/>
      <c r="D31" s="78" t="s">
        <v>46</v>
      </c>
      <c r="E31" s="84">
        <v>-39371186</v>
      </c>
      <c r="F31" s="110"/>
      <c r="G31" s="74"/>
      <c r="H31" s="114"/>
      <c r="I31" s="115"/>
      <c r="J31" s="115"/>
      <c r="K31" s="75"/>
      <c r="L31" s="66"/>
    </row>
    <row r="32" spans="1:12" ht="15.75">
      <c r="A32" s="41"/>
      <c r="B32" s="71"/>
      <c r="C32" s="48"/>
      <c r="D32" s="112" t="s">
        <v>47</v>
      </c>
      <c r="E32" s="93"/>
      <c r="F32" s="94"/>
      <c r="G32" s="74"/>
      <c r="H32" s="116"/>
      <c r="I32" s="74"/>
      <c r="J32" s="74"/>
      <c r="K32" s="75"/>
      <c r="L32" s="66"/>
    </row>
    <row r="33" spans="1:12" ht="15.75">
      <c r="A33" s="41"/>
      <c r="B33" s="71">
        <v>13</v>
      </c>
      <c r="C33" s="48"/>
      <c r="D33" s="78" t="s">
        <v>48</v>
      </c>
      <c r="E33" s="79">
        <v>66977087</v>
      </c>
      <c r="F33" s="99"/>
      <c r="G33" s="74"/>
      <c r="H33" s="74"/>
      <c r="I33" s="74"/>
      <c r="J33" s="74"/>
      <c r="K33" s="75"/>
      <c r="L33" s="66"/>
    </row>
    <row r="34" spans="1:12" ht="15.75">
      <c r="A34" s="41"/>
      <c r="B34" s="71">
        <v>14</v>
      </c>
      <c r="C34" s="48"/>
      <c r="D34" s="78" t="s">
        <v>49</v>
      </c>
      <c r="E34" s="79">
        <v>-103805708</v>
      </c>
      <c r="F34" s="117"/>
      <c r="G34" s="118"/>
      <c r="H34" s="119"/>
      <c r="I34" s="120"/>
      <c r="J34" s="120"/>
      <c r="K34" s="75"/>
      <c r="L34" s="66"/>
    </row>
    <row r="35" spans="1:12" ht="15.75">
      <c r="A35" s="41"/>
      <c r="B35" s="71">
        <v>15</v>
      </c>
      <c r="C35" s="48"/>
      <c r="D35" s="78" t="s">
        <v>50</v>
      </c>
      <c r="E35" s="79">
        <v>930779</v>
      </c>
      <c r="F35" s="117"/>
      <c r="G35" s="74"/>
      <c r="H35" s="119"/>
      <c r="I35" s="120"/>
      <c r="J35" s="120"/>
      <c r="K35" s="75"/>
      <c r="L35" s="66"/>
    </row>
    <row r="36" spans="1:12" ht="15.75">
      <c r="A36" s="41"/>
      <c r="B36" s="71">
        <v>16</v>
      </c>
      <c r="C36" s="48"/>
      <c r="D36" s="78" t="s">
        <v>51</v>
      </c>
      <c r="E36" s="79">
        <v>145847925</v>
      </c>
      <c r="F36" s="99"/>
      <c r="G36" s="74"/>
      <c r="H36" s="74"/>
      <c r="I36" s="74"/>
      <c r="J36" s="74"/>
      <c r="K36" s="75"/>
      <c r="L36" s="66"/>
    </row>
    <row r="37" spans="1:12" ht="15.75">
      <c r="A37" s="41"/>
      <c r="B37" s="71">
        <v>17</v>
      </c>
      <c r="C37" s="48"/>
      <c r="D37" s="78" t="s">
        <v>52</v>
      </c>
      <c r="E37" s="84">
        <v>-332637</v>
      </c>
      <c r="F37" s="110"/>
      <c r="G37" s="74"/>
      <c r="H37" s="74"/>
      <c r="I37" s="74"/>
      <c r="J37" s="74"/>
      <c r="K37" s="75"/>
      <c r="L37" s="66"/>
    </row>
    <row r="38" spans="1:12" ht="9" customHeight="1">
      <c r="A38" s="41"/>
      <c r="B38" s="71"/>
      <c r="C38" s="48"/>
      <c r="D38" s="78"/>
      <c r="E38" s="93"/>
      <c r="F38" s="94"/>
      <c r="G38" s="74"/>
      <c r="H38" s="74"/>
      <c r="I38" s="74"/>
      <c r="J38" s="74"/>
      <c r="K38" s="75"/>
      <c r="L38" s="66"/>
    </row>
    <row r="39" spans="1:12" ht="15.75">
      <c r="A39" s="41"/>
      <c r="B39" s="71">
        <v>18</v>
      </c>
      <c r="C39" s="48"/>
      <c r="D39" s="48" t="s">
        <v>53</v>
      </c>
      <c r="E39" s="84">
        <v>109617446</v>
      </c>
      <c r="F39" s="110"/>
      <c r="G39" s="74"/>
      <c r="H39" s="121"/>
      <c r="I39" s="74"/>
      <c r="J39" s="74"/>
      <c r="K39" s="75"/>
      <c r="L39" s="66"/>
    </row>
    <row r="40" spans="1:12" ht="12.75" customHeight="1">
      <c r="A40" s="41"/>
      <c r="B40" s="71"/>
      <c r="C40" s="48"/>
      <c r="D40" s="48"/>
      <c r="E40" s="93"/>
      <c r="F40" s="94"/>
      <c r="G40" s="74"/>
      <c r="H40" s="91"/>
      <c r="I40" s="74"/>
      <c r="J40" s="74"/>
      <c r="K40" s="75"/>
      <c r="L40" s="66"/>
    </row>
    <row r="41" spans="1:12" ht="15.75">
      <c r="A41" s="41"/>
      <c r="B41" s="71">
        <v>19</v>
      </c>
      <c r="C41" s="48"/>
      <c r="D41" s="48" t="s">
        <v>54</v>
      </c>
      <c r="E41" s="84">
        <v>494743918</v>
      </c>
      <c r="F41" s="110"/>
      <c r="G41" s="74"/>
      <c r="H41" s="122"/>
      <c r="I41" s="74"/>
      <c r="J41" s="74"/>
      <c r="K41" s="75"/>
      <c r="L41" s="66"/>
    </row>
    <row r="42" spans="1:12" ht="9" customHeight="1">
      <c r="A42" s="41"/>
      <c r="B42" s="71"/>
      <c r="C42" s="48"/>
      <c r="D42" s="48"/>
      <c r="E42" s="93"/>
      <c r="F42" s="94"/>
      <c r="G42" s="74"/>
      <c r="H42" s="91"/>
      <c r="I42" s="74"/>
      <c r="J42" s="74"/>
      <c r="K42" s="75"/>
      <c r="L42" s="66"/>
    </row>
    <row r="43" spans="1:12" ht="15.75">
      <c r="A43" s="41"/>
      <c r="B43" s="71">
        <v>20</v>
      </c>
      <c r="C43" s="48"/>
      <c r="D43" s="48" t="s">
        <v>55</v>
      </c>
      <c r="E43" s="84">
        <v>107169297.99000001</v>
      </c>
      <c r="F43" s="110"/>
      <c r="G43" s="66"/>
      <c r="H43" s="121"/>
      <c r="I43" s="74"/>
      <c r="J43" s="74"/>
      <c r="K43" s="75"/>
      <c r="L43" s="66"/>
    </row>
    <row r="44" spans="1:12" ht="15.75">
      <c r="A44" s="41"/>
      <c r="B44" s="71">
        <v>21</v>
      </c>
      <c r="C44" s="48"/>
      <c r="D44" s="48" t="s">
        <v>56</v>
      </c>
      <c r="E44" s="79">
        <v>0</v>
      </c>
      <c r="F44" s="99"/>
      <c r="G44" s="66"/>
      <c r="H44" s="74"/>
      <c r="I44" s="74"/>
      <c r="J44" s="74"/>
      <c r="K44" s="75"/>
      <c r="L44" s="66"/>
    </row>
    <row r="45" spans="1:12" ht="15.75">
      <c r="A45" s="41"/>
      <c r="B45" s="71">
        <v>22</v>
      </c>
      <c r="C45" s="48"/>
      <c r="D45" s="48" t="s">
        <v>57</v>
      </c>
      <c r="E45" s="84">
        <v>0</v>
      </c>
      <c r="F45" s="110"/>
      <c r="G45" s="66"/>
      <c r="H45" s="74"/>
      <c r="I45" s="74"/>
      <c r="J45" s="74"/>
      <c r="K45" s="75"/>
      <c r="L45" s="66"/>
    </row>
    <row r="46" spans="1:12" ht="7.9" customHeight="1">
      <c r="A46" s="41"/>
      <c r="B46" s="71"/>
      <c r="C46" s="48"/>
      <c r="D46" s="48"/>
      <c r="E46" s="93"/>
      <c r="F46" s="94"/>
      <c r="G46" s="74"/>
      <c r="H46" s="74"/>
      <c r="I46" s="74"/>
      <c r="J46" s="74"/>
      <c r="K46" s="75"/>
      <c r="L46" s="66"/>
    </row>
    <row r="47" spans="1:12" ht="15.75">
      <c r="A47" s="41"/>
      <c r="B47" s="71">
        <v>23</v>
      </c>
      <c r="C47" s="48"/>
      <c r="D47" s="48" t="s">
        <v>58</v>
      </c>
      <c r="E47" s="84">
        <v>107169297.99000001</v>
      </c>
      <c r="F47" s="110"/>
      <c r="G47" s="74"/>
      <c r="H47" s="121"/>
      <c r="I47" s="74"/>
      <c r="J47" s="74"/>
      <c r="K47" s="75"/>
      <c r="L47" s="66"/>
    </row>
    <row r="48" spans="1:12" ht="12.75" customHeight="1">
      <c r="A48" s="41"/>
      <c r="B48" s="71"/>
      <c r="C48" s="48"/>
      <c r="D48" s="48"/>
      <c r="E48" s="93"/>
      <c r="F48" s="94"/>
      <c r="G48" s="74"/>
      <c r="H48" s="74"/>
      <c r="I48" s="74"/>
      <c r="J48" s="74"/>
      <c r="K48" s="75"/>
      <c r="L48" s="66"/>
    </row>
    <row r="49" spans="1:12" ht="15.75">
      <c r="A49" s="41"/>
      <c r="B49" s="71">
        <v>24</v>
      </c>
      <c r="C49" s="48"/>
      <c r="D49" s="48" t="s">
        <v>59</v>
      </c>
      <c r="E49" s="79">
        <v>-1407008</v>
      </c>
      <c r="F49" s="99"/>
      <c r="G49" s="74"/>
      <c r="H49" s="74"/>
      <c r="I49" s="74"/>
      <c r="J49" s="74"/>
      <c r="K49" s="75"/>
      <c r="L49" s="66"/>
    </row>
    <row r="50" spans="1:12" ht="15.75">
      <c r="A50" s="41"/>
      <c r="B50" s="71">
        <v>25</v>
      </c>
      <c r="C50" s="48"/>
      <c r="D50" s="48" t="s">
        <v>60</v>
      </c>
      <c r="E50" s="123"/>
      <c r="F50" s="73"/>
      <c r="G50" s="74"/>
      <c r="H50" s="74"/>
      <c r="I50" s="74"/>
      <c r="J50" s="74"/>
      <c r="K50" s="75"/>
      <c r="L50" s="66"/>
    </row>
    <row r="51" spans="1:12" ht="15.75">
      <c r="A51" s="41"/>
      <c r="B51" s="71"/>
      <c r="C51" s="48"/>
      <c r="D51" s="48" t="s">
        <v>61</v>
      </c>
      <c r="E51" s="124">
        <v>1779285.19</v>
      </c>
      <c r="F51" s="110"/>
      <c r="G51" s="74"/>
      <c r="H51" s="74"/>
      <c r="I51" s="74"/>
      <c r="J51" s="74"/>
      <c r="K51" s="75"/>
      <c r="L51" s="66"/>
    </row>
    <row r="52" spans="1:12" ht="9" customHeight="1">
      <c r="A52" s="41"/>
      <c r="B52" s="71"/>
      <c r="C52" s="48"/>
      <c r="D52" s="48"/>
      <c r="E52" s="93"/>
      <c r="F52" s="94"/>
      <c r="G52" s="74"/>
      <c r="H52" s="74"/>
      <c r="I52" s="74"/>
      <c r="J52" s="74"/>
      <c r="K52" s="75"/>
      <c r="L52" s="66"/>
    </row>
    <row r="53" spans="1:12" ht="15.75">
      <c r="A53" s="41"/>
      <c r="B53" s="71">
        <v>26</v>
      </c>
      <c r="C53" s="48"/>
      <c r="D53" s="48" t="s">
        <v>62</v>
      </c>
      <c r="E53" s="84">
        <v>107541575.18000001</v>
      </c>
      <c r="F53" s="110"/>
      <c r="G53" s="74"/>
      <c r="H53" s="121"/>
      <c r="I53" s="74"/>
      <c r="J53" s="74"/>
      <c r="K53" s="75"/>
      <c r="L53" s="66"/>
    </row>
    <row r="54" spans="1:12" ht="7.5" customHeight="1">
      <c r="A54" s="41"/>
      <c r="B54" s="71"/>
      <c r="C54" s="48"/>
      <c r="D54" s="48"/>
      <c r="E54" s="93"/>
      <c r="F54" s="94"/>
      <c r="G54" s="74"/>
      <c r="H54" s="74"/>
      <c r="I54" s="74"/>
      <c r="J54" s="74"/>
      <c r="K54" s="75"/>
      <c r="L54" s="66"/>
    </row>
    <row r="55" spans="1:12" ht="15.75" customHeight="1">
      <c r="A55" s="41"/>
      <c r="B55" s="71"/>
      <c r="C55" s="48"/>
      <c r="D55" s="48" t="s">
        <v>63</v>
      </c>
      <c r="E55" s="93"/>
      <c r="F55" s="94"/>
      <c r="G55" s="74"/>
      <c r="H55" s="74"/>
      <c r="I55" s="74"/>
      <c r="J55" s="74"/>
      <c r="K55" s="75"/>
      <c r="L55" s="66"/>
    </row>
    <row r="56" spans="1:12" ht="15.75">
      <c r="A56" s="41"/>
      <c r="B56" s="71">
        <v>27</v>
      </c>
      <c r="C56" s="48"/>
      <c r="D56" s="78" t="s">
        <v>64</v>
      </c>
      <c r="E56" s="79">
        <v>34690667</v>
      </c>
      <c r="F56" s="99"/>
      <c r="G56" s="74"/>
      <c r="H56" s="74"/>
      <c r="I56" s="74"/>
      <c r="J56" s="74"/>
      <c r="K56" s="75"/>
      <c r="L56" s="66"/>
    </row>
    <row r="57" spans="1:12" ht="15.75">
      <c r="A57" s="41"/>
      <c r="B57" s="71">
        <v>28</v>
      </c>
      <c r="C57" s="48"/>
      <c r="D57" s="78" t="s">
        <v>65</v>
      </c>
      <c r="E57" s="79">
        <v>743651</v>
      </c>
      <c r="F57" s="99"/>
      <c r="G57" s="74"/>
      <c r="H57" s="74"/>
      <c r="I57" s="74"/>
      <c r="J57" s="74"/>
      <c r="K57" s="75"/>
      <c r="L57" s="66"/>
    </row>
    <row r="58" spans="1:12" ht="15.75">
      <c r="A58" s="41"/>
      <c r="B58" s="71">
        <v>29</v>
      </c>
      <c r="C58" s="48"/>
      <c r="D58" s="78" t="s">
        <v>66</v>
      </c>
      <c r="E58" s="123"/>
      <c r="F58" s="73"/>
      <c r="G58" s="74"/>
      <c r="H58" s="74"/>
      <c r="I58" s="74"/>
      <c r="J58" s="74"/>
      <c r="K58" s="75"/>
      <c r="L58" s="66"/>
    </row>
    <row r="59" spans="1:12" ht="15.75">
      <c r="A59" s="41"/>
      <c r="B59" s="71"/>
      <c r="C59" s="48"/>
      <c r="D59" s="78" t="s">
        <v>67</v>
      </c>
      <c r="E59" s="125">
        <v>148917</v>
      </c>
      <c r="F59" s="99"/>
      <c r="G59" s="74"/>
      <c r="H59" s="74"/>
      <c r="I59" s="74"/>
      <c r="J59" s="74"/>
      <c r="K59" s="75"/>
      <c r="L59" s="66"/>
    </row>
    <row r="60" spans="1:12" ht="15.75">
      <c r="A60" s="41"/>
      <c r="B60" s="71">
        <v>30</v>
      </c>
      <c r="C60" s="48"/>
      <c r="D60" s="78" t="s">
        <v>68</v>
      </c>
      <c r="E60" s="79">
        <v>1670202</v>
      </c>
      <c r="F60" s="99"/>
      <c r="G60" s="74"/>
      <c r="H60" s="74"/>
      <c r="I60" s="74"/>
      <c r="J60" s="74"/>
      <c r="K60" s="75"/>
      <c r="L60" s="66"/>
    </row>
    <row r="61" spans="1:12" ht="15.75">
      <c r="A61" s="41"/>
      <c r="B61" s="71">
        <v>31</v>
      </c>
      <c r="C61" s="48"/>
      <c r="D61" s="78" t="s">
        <v>69</v>
      </c>
      <c r="E61" s="125"/>
      <c r="F61" s="73"/>
      <c r="G61" s="74"/>
      <c r="H61" s="74"/>
      <c r="I61" s="74"/>
      <c r="J61" s="74"/>
      <c r="K61" s="75"/>
      <c r="L61" s="66"/>
    </row>
    <row r="62" spans="1:12" ht="15.75">
      <c r="A62" s="41"/>
      <c r="B62" s="71"/>
      <c r="C62" s="48"/>
      <c r="D62" s="78" t="s">
        <v>70</v>
      </c>
      <c r="E62" s="84">
        <v>-892161</v>
      </c>
      <c r="F62" s="110"/>
      <c r="G62" s="74"/>
      <c r="H62" s="74"/>
      <c r="I62" s="74"/>
      <c r="J62" s="74"/>
      <c r="K62" s="75"/>
      <c r="L62" s="66"/>
    </row>
    <row r="63" spans="1:12" ht="10.5" customHeight="1">
      <c r="A63" s="41"/>
      <c r="B63" s="71"/>
      <c r="C63" s="48"/>
      <c r="D63" s="48"/>
      <c r="E63" s="93"/>
      <c r="F63" s="94"/>
      <c r="G63" s="74"/>
      <c r="H63" s="74"/>
      <c r="I63" s="74"/>
      <c r="J63" s="74"/>
      <c r="K63" s="75"/>
      <c r="L63" s="66"/>
    </row>
    <row r="64" spans="1:12" ht="15.75">
      <c r="A64" s="41"/>
      <c r="B64" s="71">
        <v>32</v>
      </c>
      <c r="C64" s="48"/>
      <c r="D64" s="48" t="s">
        <v>71</v>
      </c>
      <c r="E64" s="84">
        <v>36361276</v>
      </c>
      <c r="F64" s="110"/>
      <c r="G64" s="74"/>
      <c r="H64" s="74"/>
      <c r="I64" s="74"/>
      <c r="J64" s="74"/>
      <c r="K64" s="75"/>
      <c r="L64" s="66"/>
    </row>
    <row r="65" spans="1:12" ht="10.5" customHeight="1">
      <c r="A65" s="41"/>
      <c r="B65" s="71"/>
      <c r="C65" s="48"/>
      <c r="D65" s="48"/>
      <c r="E65" s="93"/>
      <c r="F65" s="94"/>
      <c r="G65" s="74"/>
      <c r="H65" s="74"/>
      <c r="I65" s="74"/>
      <c r="J65" s="74"/>
      <c r="K65" s="75"/>
      <c r="L65" s="66"/>
    </row>
    <row r="66" spans="1:12" ht="15.75">
      <c r="A66" s="41"/>
      <c r="B66" s="71">
        <v>33</v>
      </c>
      <c r="C66" s="48"/>
      <c r="D66" s="48" t="s">
        <v>72</v>
      </c>
      <c r="E66" s="79">
        <v>71180299</v>
      </c>
      <c r="F66" s="99"/>
      <c r="G66" s="74"/>
      <c r="H66" s="121"/>
      <c r="I66" s="74"/>
      <c r="J66" s="74"/>
      <c r="K66" s="75"/>
      <c r="L66" s="66"/>
    </row>
    <row r="67" spans="1:12" ht="9" customHeight="1">
      <c r="A67" s="41"/>
      <c r="B67" s="71"/>
      <c r="C67" s="48"/>
      <c r="D67" s="48"/>
      <c r="E67" s="79"/>
      <c r="F67" s="99"/>
      <c r="G67" s="74"/>
      <c r="H67" s="121"/>
      <c r="I67" s="74"/>
      <c r="J67" s="74"/>
      <c r="K67" s="75"/>
      <c r="L67" s="66"/>
    </row>
    <row r="68" spans="1:12" ht="15.75">
      <c r="A68" s="41"/>
      <c r="B68" s="71">
        <v>34</v>
      </c>
      <c r="C68" s="48"/>
      <c r="D68" s="48" t="s">
        <v>73</v>
      </c>
      <c r="E68" s="84">
        <v>1389652</v>
      </c>
      <c r="F68" s="110"/>
      <c r="G68" s="74"/>
      <c r="H68" s="74"/>
      <c r="I68" s="74"/>
      <c r="J68" s="74"/>
      <c r="K68" s="75"/>
      <c r="L68" s="66"/>
    </row>
    <row r="69" spans="1:12" ht="10.5" customHeight="1">
      <c r="A69" s="41"/>
      <c r="B69" s="71"/>
      <c r="C69" s="48"/>
      <c r="D69" s="48"/>
      <c r="E69" s="93"/>
      <c r="F69" s="94"/>
      <c r="G69" s="74"/>
      <c r="H69" s="74"/>
      <c r="I69" s="74"/>
      <c r="J69" s="74"/>
      <c r="K69" s="75"/>
      <c r="L69" s="66"/>
    </row>
    <row r="70" spans="1:12" ht="16.5" thickBot="1">
      <c r="A70" s="41"/>
      <c r="B70" s="71">
        <v>35</v>
      </c>
      <c r="C70" s="48"/>
      <c r="D70" s="48" t="s">
        <v>74</v>
      </c>
      <c r="E70" s="126">
        <f>E66-E68</f>
        <v>69790647</v>
      </c>
      <c r="F70" s="127"/>
      <c r="G70" s="74"/>
      <c r="H70" s="128" t="s">
        <v>75</v>
      </c>
      <c r="I70"/>
      <c r="J70" s="74"/>
      <c r="K70" s="75"/>
      <c r="L70" s="66"/>
    </row>
    <row r="71" spans="1:12" ht="17.25" thickTop="1" thickBot="1">
      <c r="A71" s="41"/>
      <c r="B71" s="129"/>
      <c r="C71" s="130"/>
      <c r="D71" s="130"/>
      <c r="E71" s="131"/>
      <c r="F71" s="132"/>
      <c r="G71" s="133"/>
      <c r="H71" s="133"/>
      <c r="I71" s="133"/>
      <c r="J71" s="133"/>
      <c r="K71" s="134"/>
      <c r="L71" s="66"/>
    </row>
    <row r="72" spans="1:12" s="1" customFormat="1" ht="15.75">
      <c r="E72" s="135" t="s">
        <v>75</v>
      </c>
      <c r="L72" s="66"/>
    </row>
    <row r="73" spans="1:12" ht="15.75">
      <c r="E73" s="136"/>
      <c r="F73" s="137"/>
      <c r="K73" s="138"/>
      <c r="L73" s="66"/>
    </row>
    <row r="74" spans="1:12">
      <c r="K74" s="1"/>
    </row>
    <row r="75" spans="1:12">
      <c r="K75" s="1"/>
    </row>
    <row r="76" spans="1:12">
      <c r="A76" s="138" t="s">
        <v>76</v>
      </c>
      <c r="G76" s="138" t="s">
        <v>76</v>
      </c>
      <c r="K76" s="138"/>
    </row>
    <row r="77" spans="1:12">
      <c r="A77" s="138" t="s">
        <v>76</v>
      </c>
      <c r="K77" s="1"/>
    </row>
    <row r="78" spans="1:12">
      <c r="A78" s="138" t="s">
        <v>76</v>
      </c>
      <c r="K78" s="1"/>
    </row>
    <row r="79" spans="1:12">
      <c r="K79" s="1"/>
    </row>
    <row r="80" spans="1:12">
      <c r="K80" s="1"/>
    </row>
    <row r="81" spans="11:11">
      <c r="K81" s="1"/>
    </row>
    <row r="82" spans="11:11">
      <c r="K82" s="1"/>
    </row>
    <row r="83" spans="11:11">
      <c r="K83" s="1"/>
    </row>
    <row r="84" spans="11:11">
      <c r="K84" s="1"/>
    </row>
    <row r="85" spans="11:11">
      <c r="K85" s="1"/>
    </row>
    <row r="86" spans="11:11">
      <c r="K86" s="1"/>
    </row>
    <row r="87" spans="11:11">
      <c r="K87" s="1"/>
    </row>
    <row r="88" spans="11:11">
      <c r="K88" s="1"/>
    </row>
    <row r="89" spans="11:11">
      <c r="K89" s="1"/>
    </row>
    <row r="90" spans="11:11">
      <c r="K90" s="1"/>
    </row>
    <row r="91" spans="11:11">
      <c r="K91" s="1"/>
    </row>
    <row r="92" spans="11:11">
      <c r="K92" s="1"/>
    </row>
    <row r="93" spans="11:11">
      <c r="K93" s="1"/>
    </row>
    <row r="94" spans="11:11">
      <c r="K94" s="1"/>
    </row>
    <row r="95" spans="11:11">
      <c r="K95" s="1"/>
    </row>
    <row r="96" spans="11:11">
      <c r="K96" s="1"/>
    </row>
    <row r="97" spans="11:11">
      <c r="K97" s="1"/>
    </row>
    <row r="98" spans="11:11">
      <c r="K98" s="1"/>
    </row>
    <row r="99" spans="11:11">
      <c r="K99" s="1"/>
    </row>
    <row r="100" spans="11:11">
      <c r="K100" s="1"/>
    </row>
    <row r="101" spans="11:11">
      <c r="K101" s="1"/>
    </row>
    <row r="102" spans="11:11">
      <c r="K102" s="1"/>
    </row>
    <row r="103" spans="11:11">
      <c r="K103" s="1"/>
    </row>
    <row r="104" spans="11:11">
      <c r="K104" s="1"/>
    </row>
    <row r="105" spans="11:11">
      <c r="K105" s="1"/>
    </row>
    <row r="106" spans="11:11">
      <c r="K106" s="1"/>
    </row>
    <row r="107" spans="11:11">
      <c r="K107" s="1"/>
    </row>
    <row r="108" spans="11:11">
      <c r="K108" s="1"/>
    </row>
    <row r="109" spans="11:11">
      <c r="K109" s="1"/>
    </row>
    <row r="110" spans="11:11">
      <c r="K110" s="1"/>
    </row>
    <row r="111" spans="11:11">
      <c r="K111" s="1"/>
    </row>
    <row r="112" spans="11:11">
      <c r="K112" s="1"/>
    </row>
    <row r="113" spans="11:11">
      <c r="K113" s="1"/>
    </row>
    <row r="114" spans="11:11">
      <c r="K114" s="1"/>
    </row>
    <row r="115" spans="11:11">
      <c r="K115" s="1"/>
    </row>
    <row r="116" spans="11:11">
      <c r="K116" s="1"/>
    </row>
    <row r="117" spans="11:11">
      <c r="K117" s="1"/>
    </row>
    <row r="118" spans="11:11">
      <c r="K118" s="1"/>
    </row>
    <row r="119" spans="11:11">
      <c r="K119" s="1"/>
    </row>
    <row r="120" spans="11:11">
      <c r="K120" s="1"/>
    </row>
    <row r="121" spans="11:11">
      <c r="K121" s="1"/>
    </row>
    <row r="122" spans="11:11">
      <c r="K122" s="1"/>
    </row>
    <row r="123" spans="11:11">
      <c r="K123" s="1"/>
    </row>
    <row r="124" spans="11:11">
      <c r="K124" s="1"/>
    </row>
    <row r="125" spans="11:11">
      <c r="K125" s="1"/>
    </row>
    <row r="126" spans="11:11">
      <c r="K126" s="1"/>
    </row>
    <row r="127" spans="11:11">
      <c r="K127" s="1"/>
    </row>
    <row r="128" spans="11:11">
      <c r="K128" s="1"/>
    </row>
    <row r="129" spans="11:11">
      <c r="K129" s="1"/>
    </row>
    <row r="130" spans="11:11">
      <c r="K130" s="1"/>
    </row>
    <row r="131" spans="11:11">
      <c r="K131" s="1"/>
    </row>
    <row r="132" spans="11:11">
      <c r="K132" s="1"/>
    </row>
    <row r="133" spans="11:11">
      <c r="K133" s="1"/>
    </row>
    <row r="134" spans="11:11">
      <c r="K134" s="1"/>
    </row>
    <row r="135" spans="11:11">
      <c r="K135" s="1"/>
    </row>
    <row r="136" spans="11:11">
      <c r="K136" s="1"/>
    </row>
    <row r="137" spans="11:11">
      <c r="K137" s="1"/>
    </row>
    <row r="138" spans="11:11">
      <c r="K138" s="1"/>
    </row>
    <row r="139" spans="11:11">
      <c r="K139" s="1"/>
    </row>
    <row r="140" spans="11:11">
      <c r="K140" s="1"/>
    </row>
    <row r="141" spans="11:11">
      <c r="K141" s="1"/>
    </row>
    <row r="142" spans="11:11">
      <c r="K142" s="1"/>
    </row>
    <row r="143" spans="11:11">
      <c r="K143" s="1"/>
    </row>
    <row r="144" spans="11:11">
      <c r="K144" s="1"/>
    </row>
    <row r="145" spans="11:11">
      <c r="K145" s="1"/>
    </row>
    <row r="146" spans="11:11">
      <c r="K146" s="1"/>
    </row>
    <row r="147" spans="11:11">
      <c r="K147" s="1"/>
    </row>
    <row r="148" spans="11:11">
      <c r="K148" s="1"/>
    </row>
    <row r="149" spans="11:11">
      <c r="K149" s="1"/>
    </row>
    <row r="150" spans="11:11">
      <c r="K150" s="1"/>
    </row>
    <row r="151" spans="11:11">
      <c r="K151" s="1"/>
    </row>
    <row r="152" spans="11:11">
      <c r="K152" s="1"/>
    </row>
    <row r="153" spans="11:11">
      <c r="K153" s="1"/>
    </row>
    <row r="154" spans="11:11">
      <c r="K154" s="1"/>
    </row>
    <row r="155" spans="11:11">
      <c r="K155" s="1"/>
    </row>
    <row r="156" spans="11:11">
      <c r="K156" s="1"/>
    </row>
    <row r="157" spans="11:11">
      <c r="K157" s="1"/>
    </row>
    <row r="158" spans="11:11">
      <c r="K158" s="1"/>
    </row>
    <row r="159" spans="11:11">
      <c r="K159" s="1"/>
    </row>
    <row r="160" spans="11:11">
      <c r="K160" s="1"/>
    </row>
    <row r="161" spans="11:11">
      <c r="K161" s="1"/>
    </row>
    <row r="162" spans="11:11">
      <c r="K162" s="1"/>
    </row>
    <row r="163" spans="11:11">
      <c r="K163" s="1"/>
    </row>
    <row r="164" spans="11:11">
      <c r="K164" s="1"/>
    </row>
    <row r="165" spans="11:11">
      <c r="K165" s="1"/>
    </row>
    <row r="166" spans="11:11">
      <c r="K166" s="1"/>
    </row>
    <row r="167" spans="11:11">
      <c r="K167" s="1"/>
    </row>
    <row r="168" spans="11:11">
      <c r="K168" s="1"/>
    </row>
    <row r="169" spans="11:11">
      <c r="K169" s="1"/>
    </row>
    <row r="170" spans="11:11">
      <c r="K170" s="1"/>
    </row>
    <row r="171" spans="11:11">
      <c r="K171" s="1"/>
    </row>
    <row r="172" spans="11:11">
      <c r="K172" s="1"/>
    </row>
    <row r="173" spans="11:11">
      <c r="K173" s="1"/>
    </row>
    <row r="174" spans="11:11">
      <c r="K174" s="1"/>
    </row>
    <row r="175" spans="11:11">
      <c r="K175" s="1"/>
    </row>
    <row r="176" spans="11:11">
      <c r="K176" s="1"/>
    </row>
    <row r="177" spans="11:11">
      <c r="K177" s="1"/>
    </row>
    <row r="178" spans="11:11">
      <c r="K178" s="1"/>
    </row>
    <row r="179" spans="11:11">
      <c r="K179" s="1"/>
    </row>
    <row r="180" spans="11:11">
      <c r="K180" s="1"/>
    </row>
    <row r="181" spans="11:11">
      <c r="K181" s="1"/>
    </row>
    <row r="182" spans="11:11">
      <c r="K182" s="1"/>
    </row>
    <row r="183" spans="11:11">
      <c r="K183" s="1"/>
    </row>
    <row r="184" spans="11:11">
      <c r="K184" s="1"/>
    </row>
    <row r="185" spans="11:11">
      <c r="K185" s="1"/>
    </row>
    <row r="186" spans="11:11">
      <c r="K186" s="1"/>
    </row>
    <row r="187" spans="11:11">
      <c r="K187" s="1"/>
    </row>
    <row r="188" spans="11:11">
      <c r="K188" s="1"/>
    </row>
    <row r="189" spans="11:11">
      <c r="K189" s="1"/>
    </row>
    <row r="190" spans="11:11">
      <c r="K190" s="1"/>
    </row>
    <row r="191" spans="11:11">
      <c r="K191" s="1"/>
    </row>
    <row r="192" spans="11:11">
      <c r="K192" s="1"/>
    </row>
    <row r="193" spans="11:11">
      <c r="K193" s="1"/>
    </row>
    <row r="194" spans="11:11">
      <c r="K194" s="1"/>
    </row>
    <row r="195" spans="11:11">
      <c r="K195" s="1"/>
    </row>
    <row r="196" spans="11:11">
      <c r="K196" s="1"/>
    </row>
    <row r="197" spans="11:11">
      <c r="K197" s="1"/>
    </row>
    <row r="198" spans="11:11">
      <c r="K198" s="1"/>
    </row>
    <row r="199" spans="11:11">
      <c r="K199" s="1"/>
    </row>
    <row r="200" spans="11:11">
      <c r="K200" s="1"/>
    </row>
    <row r="201" spans="11:11">
      <c r="K201" s="1"/>
    </row>
    <row r="202" spans="11:11">
      <c r="K202" s="1"/>
    </row>
    <row r="203" spans="11:11">
      <c r="K203" s="1"/>
    </row>
    <row r="204" spans="11:11">
      <c r="K204" s="1"/>
    </row>
    <row r="205" spans="11:11">
      <c r="K205" s="1"/>
    </row>
    <row r="206" spans="11:11">
      <c r="K206" s="1"/>
    </row>
    <row r="207" spans="11:11">
      <c r="K207" s="1"/>
    </row>
    <row r="208" spans="11:11">
      <c r="K208" s="1"/>
    </row>
    <row r="209" spans="11:11">
      <c r="K209" s="1"/>
    </row>
    <row r="210" spans="11:11">
      <c r="K210" s="1"/>
    </row>
    <row r="211" spans="11:11">
      <c r="K211" s="1"/>
    </row>
    <row r="212" spans="11:11">
      <c r="K212" s="1"/>
    </row>
    <row r="213" spans="11:11">
      <c r="K213" s="1"/>
    </row>
    <row r="214" spans="11:11">
      <c r="K214" s="1"/>
    </row>
    <row r="215" spans="11:11">
      <c r="K215" s="1"/>
    </row>
    <row r="216" spans="11:11">
      <c r="K216" s="1"/>
    </row>
    <row r="217" spans="11:11">
      <c r="K217" s="1"/>
    </row>
    <row r="218" spans="11:11">
      <c r="K218" s="1"/>
    </row>
    <row r="219" spans="11:11">
      <c r="K219" s="1"/>
    </row>
    <row r="220" spans="11:11">
      <c r="K220" s="1"/>
    </row>
    <row r="221" spans="11:11">
      <c r="K221" s="1"/>
    </row>
    <row r="222" spans="11:11">
      <c r="K222" s="1"/>
    </row>
    <row r="223" spans="11:11">
      <c r="K223" s="1"/>
    </row>
    <row r="224" spans="11:11">
      <c r="K224" s="1"/>
    </row>
    <row r="225" spans="11:11">
      <c r="K225" s="1"/>
    </row>
    <row r="226" spans="11:11">
      <c r="K226" s="1"/>
    </row>
    <row r="227" spans="11:11">
      <c r="K227" s="1"/>
    </row>
    <row r="228" spans="11:11">
      <c r="K228" s="1"/>
    </row>
    <row r="229" spans="11:11">
      <c r="K229" s="1"/>
    </row>
    <row r="230" spans="11:11">
      <c r="K230" s="1"/>
    </row>
    <row r="231" spans="11:11">
      <c r="K231" s="1"/>
    </row>
    <row r="232" spans="11:11">
      <c r="K232" s="1"/>
    </row>
    <row r="233" spans="11:11">
      <c r="K233" s="1"/>
    </row>
    <row r="234" spans="11:11">
      <c r="K234" s="1"/>
    </row>
    <row r="235" spans="11:11">
      <c r="K235" s="1"/>
    </row>
    <row r="236" spans="11:11">
      <c r="K236" s="1"/>
    </row>
    <row r="237" spans="11:11">
      <c r="K237" s="1"/>
    </row>
    <row r="238" spans="11:11">
      <c r="K238" s="1"/>
    </row>
    <row r="239" spans="11:11">
      <c r="K239" s="1"/>
    </row>
    <row r="240" spans="11:11">
      <c r="K240" s="1"/>
    </row>
    <row r="241" spans="11:11">
      <c r="K241" s="1"/>
    </row>
    <row r="242" spans="11:11">
      <c r="K242" s="1"/>
    </row>
    <row r="243" spans="11:11">
      <c r="K243" s="1"/>
    </row>
    <row r="244" spans="11:11">
      <c r="K244" s="1"/>
    </row>
    <row r="245" spans="11:11">
      <c r="K245" s="1"/>
    </row>
    <row r="246" spans="11:11">
      <c r="K246" s="1"/>
    </row>
    <row r="247" spans="11:11">
      <c r="K247" s="1"/>
    </row>
    <row r="248" spans="11:11">
      <c r="K248" s="1"/>
    </row>
    <row r="249" spans="11:11">
      <c r="K249" s="1"/>
    </row>
    <row r="250" spans="11:11">
      <c r="K250" s="1"/>
    </row>
    <row r="251" spans="11:11">
      <c r="K251" s="1"/>
    </row>
    <row r="252" spans="11:11">
      <c r="K252" s="1"/>
    </row>
    <row r="253" spans="11:11">
      <c r="K253" s="1"/>
    </row>
    <row r="254" spans="11:11">
      <c r="K254" s="1"/>
    </row>
    <row r="255" spans="11:11">
      <c r="K255" s="1"/>
    </row>
    <row r="256" spans="11:11">
      <c r="K256" s="1"/>
    </row>
    <row r="257" spans="11:11">
      <c r="K257" s="1"/>
    </row>
    <row r="258" spans="11:11">
      <c r="K258" s="1"/>
    </row>
    <row r="259" spans="11:11">
      <c r="K259" s="1"/>
    </row>
    <row r="260" spans="11:11">
      <c r="K260" s="1"/>
    </row>
    <row r="261" spans="11:11">
      <c r="K261" s="1"/>
    </row>
    <row r="262" spans="11:11">
      <c r="K262" s="1"/>
    </row>
    <row r="263" spans="11:11">
      <c r="K263" s="1"/>
    </row>
    <row r="264" spans="11:11">
      <c r="K264" s="1"/>
    </row>
    <row r="265" spans="11:11">
      <c r="K265" s="1"/>
    </row>
    <row r="266" spans="11:11">
      <c r="K266" s="1"/>
    </row>
    <row r="267" spans="11:11">
      <c r="K267" s="1"/>
    </row>
    <row r="268" spans="11:11">
      <c r="K268" s="1"/>
    </row>
    <row r="269" spans="11:11">
      <c r="K269" s="1"/>
    </row>
    <row r="270" spans="11:11">
      <c r="K270" s="1"/>
    </row>
    <row r="271" spans="11:11">
      <c r="K271" s="1"/>
    </row>
    <row r="272" spans="11:11">
      <c r="K272" s="1"/>
    </row>
    <row r="273" spans="11:11">
      <c r="K273" s="1"/>
    </row>
    <row r="274" spans="11:11">
      <c r="K274" s="1"/>
    </row>
    <row r="275" spans="11:11">
      <c r="K275" s="1"/>
    </row>
    <row r="276" spans="11:11">
      <c r="K276" s="1"/>
    </row>
    <row r="277" spans="11:11">
      <c r="K277" s="1"/>
    </row>
    <row r="278" spans="11:11">
      <c r="K278" s="1"/>
    </row>
    <row r="279" spans="11:11">
      <c r="K279" s="1"/>
    </row>
    <row r="280" spans="11:11">
      <c r="K280" s="1"/>
    </row>
    <row r="281" spans="11:11">
      <c r="K281" s="1"/>
    </row>
    <row r="282" spans="11:11">
      <c r="K282" s="1"/>
    </row>
    <row r="283" spans="11:11">
      <c r="K283" s="1"/>
    </row>
    <row r="284" spans="11:11">
      <c r="K284" s="1"/>
    </row>
    <row r="285" spans="11:11">
      <c r="K285" s="1"/>
    </row>
    <row r="286" spans="11:11">
      <c r="K286" s="1"/>
    </row>
    <row r="287" spans="11:11">
      <c r="K287" s="1"/>
    </row>
    <row r="288" spans="11:11">
      <c r="K288" s="1"/>
    </row>
    <row r="289" spans="11:11">
      <c r="K289" s="1"/>
    </row>
    <row r="290" spans="11:11">
      <c r="K290" s="1"/>
    </row>
    <row r="291" spans="11:11">
      <c r="K291" s="1"/>
    </row>
    <row r="292" spans="11:11">
      <c r="K292" s="1"/>
    </row>
    <row r="293" spans="11:11">
      <c r="K293" s="1"/>
    </row>
    <row r="294" spans="11:11">
      <c r="K294" s="1"/>
    </row>
    <row r="295" spans="11:11">
      <c r="K295" s="1"/>
    </row>
    <row r="296" spans="11:11">
      <c r="K296" s="1"/>
    </row>
    <row r="297" spans="11:11">
      <c r="K297" s="1"/>
    </row>
    <row r="298" spans="11:11">
      <c r="K298" s="1"/>
    </row>
    <row r="299" spans="11:11">
      <c r="K299" s="1"/>
    </row>
    <row r="300" spans="11:11">
      <c r="K300" s="1"/>
    </row>
    <row r="301" spans="11:11">
      <c r="K301" s="1"/>
    </row>
    <row r="302" spans="11:11">
      <c r="K302" s="1"/>
    </row>
    <row r="303" spans="11:11">
      <c r="K303" s="1"/>
    </row>
  </sheetData>
  <sheetProtection selectLockedCells="1" selectUnlockedCells="1"/>
  <dataConsolidate/>
  <printOptions gridLinesSet="0"/>
  <pageMargins left="0" right="0" top="0.8" bottom="0.38" header="0" footer="0.38"/>
  <pageSetup scale="7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BC304"/>
  <sheetViews>
    <sheetView showGridLines="0" workbookViewId="0">
      <selection activeCell="D1" sqref="D1"/>
    </sheetView>
  </sheetViews>
  <sheetFormatPr defaultColWidth="12" defaultRowHeight="13.5"/>
  <cols>
    <col min="1" max="1" width="2.7109375" style="1" customWidth="1"/>
    <col min="2" max="2" width="5.42578125" style="1" customWidth="1"/>
    <col min="3" max="3" width="1.140625" style="1" customWidth="1"/>
    <col min="4" max="4" width="51.140625" style="1" customWidth="1"/>
    <col min="5" max="5" width="26" style="135" customWidth="1"/>
    <col min="6" max="6" width="3.140625" style="1" customWidth="1"/>
    <col min="7" max="7" width="2.5703125" style="1" customWidth="1"/>
    <col min="8" max="8" width="17.42578125" style="1" customWidth="1"/>
    <col min="9" max="9" width="3.5703125" style="1" customWidth="1"/>
    <col min="10" max="10" width="23.28515625" style="1" customWidth="1"/>
    <col min="11" max="11" width="7.7109375" style="139" customWidth="1"/>
    <col min="12" max="12" width="2.7109375" style="1" customWidth="1"/>
    <col min="13" max="13" width="23" style="6" customWidth="1"/>
    <col min="14" max="14" width="18.140625" style="6" customWidth="1"/>
    <col min="15" max="15" width="20.28515625" style="6" customWidth="1"/>
    <col min="16" max="16" width="25" style="6" customWidth="1"/>
    <col min="17" max="17" width="18.140625" style="6" customWidth="1"/>
    <col min="18" max="52" width="12" style="6"/>
    <col min="53" max="53" width="20.5703125" style="6" customWidth="1"/>
    <col min="54" max="16384" width="12" style="6"/>
  </cols>
  <sheetData>
    <row r="1" spans="1:55" ht="9.75" customHeight="1">
      <c r="B1" s="2"/>
      <c r="C1" s="3"/>
      <c r="D1" s="3"/>
      <c r="E1" s="4"/>
      <c r="F1" s="3"/>
      <c r="G1" s="3"/>
      <c r="H1" s="3"/>
      <c r="I1" s="3"/>
      <c r="J1" s="3"/>
      <c r="K1" s="5"/>
      <c r="M1" s="140"/>
      <c r="N1" s="140"/>
      <c r="O1" s="140"/>
      <c r="P1" s="140"/>
    </row>
    <row r="2" spans="1:55" ht="19.5">
      <c r="A2" s="7"/>
      <c r="B2" s="8"/>
      <c r="C2" s="9"/>
      <c r="D2" s="10" t="s">
        <v>0</v>
      </c>
      <c r="E2" s="11"/>
      <c r="F2" s="12"/>
      <c r="G2" s="12"/>
      <c r="H2" s="12"/>
      <c r="I2" s="12"/>
      <c r="J2" s="12" t="s">
        <v>79</v>
      </c>
      <c r="K2" s="13"/>
      <c r="L2" s="14"/>
      <c r="M2" s="140"/>
      <c r="N2" s="140"/>
      <c r="O2" s="140"/>
      <c r="P2" s="140"/>
      <c r="AZ2" s="15" t="s">
        <v>1</v>
      </c>
      <c r="BA2" s="15" t="s">
        <v>2</v>
      </c>
      <c r="BC2" s="15" t="s">
        <v>3</v>
      </c>
    </row>
    <row r="3" spans="1:55">
      <c r="A3" s="7"/>
      <c r="B3" s="247" t="s">
        <v>78</v>
      </c>
      <c r="C3" s="248"/>
      <c r="D3" s="248"/>
      <c r="E3" s="248"/>
      <c r="F3" s="248"/>
      <c r="G3" s="248"/>
      <c r="H3" s="248"/>
      <c r="I3" s="248"/>
      <c r="J3" s="12"/>
      <c r="K3" s="13"/>
      <c r="L3" s="14"/>
      <c r="M3" s="140"/>
      <c r="N3" s="140"/>
      <c r="O3" s="140"/>
      <c r="P3" s="140"/>
      <c r="AZ3" s="15"/>
      <c r="BA3" s="15"/>
      <c r="BC3" s="15"/>
    </row>
    <row r="4" spans="1:55" ht="6.75" customHeight="1">
      <c r="A4" s="7"/>
      <c r="B4" s="16"/>
      <c r="C4" s="17"/>
      <c r="D4" s="18"/>
      <c r="E4" s="19"/>
      <c r="F4" s="18"/>
      <c r="G4" s="18"/>
      <c r="H4" s="18"/>
      <c r="I4" s="18"/>
      <c r="J4" s="17"/>
      <c r="K4" s="20"/>
      <c r="L4" s="14"/>
      <c r="M4" s="140"/>
      <c r="N4" s="140"/>
      <c r="O4" s="140"/>
      <c r="P4" s="140"/>
    </row>
    <row r="5" spans="1:55" ht="15.75">
      <c r="A5" s="9"/>
      <c r="B5" s="21" t="s">
        <v>4</v>
      </c>
      <c r="C5" s="22"/>
      <c r="D5" s="22"/>
      <c r="E5" s="23"/>
      <c r="F5" s="24"/>
      <c r="G5" s="25"/>
      <c r="H5" s="26" t="s">
        <v>5</v>
      </c>
      <c r="I5" s="24"/>
      <c r="J5" s="24"/>
      <c r="K5" s="13"/>
      <c r="L5" s="14"/>
      <c r="M5" s="140"/>
      <c r="N5" s="140"/>
      <c r="O5" s="140"/>
      <c r="P5" s="140"/>
      <c r="AZ5" s="15" t="s">
        <v>6</v>
      </c>
      <c r="BA5" s="15" t="s">
        <v>7</v>
      </c>
      <c r="BC5" s="15" t="s">
        <v>8</v>
      </c>
    </row>
    <row r="6" spans="1:55" ht="15.75">
      <c r="A6" s="9"/>
      <c r="B6" s="27" t="s">
        <v>82</v>
      </c>
      <c r="C6" s="22"/>
      <c r="D6" s="22"/>
      <c r="E6" s="23"/>
      <c r="F6" s="24"/>
      <c r="G6" s="28"/>
      <c r="H6" s="29" t="s">
        <v>9</v>
      </c>
      <c r="I6" s="24"/>
      <c r="J6" s="24"/>
      <c r="K6" s="13"/>
      <c r="L6" s="14"/>
      <c r="M6" s="140"/>
      <c r="N6" s="140"/>
      <c r="O6" s="140"/>
      <c r="P6" s="140"/>
    </row>
    <row r="7" spans="1:55" ht="10.5" customHeight="1">
      <c r="A7" s="9"/>
      <c r="B7" s="30"/>
      <c r="C7" s="31"/>
      <c r="D7" s="31"/>
      <c r="E7" s="32"/>
      <c r="F7" s="33"/>
      <c r="G7" s="34"/>
      <c r="H7" s="35"/>
      <c r="I7" s="33"/>
      <c r="J7" s="33"/>
      <c r="K7" s="36"/>
      <c r="L7" s="14"/>
      <c r="M7" s="140"/>
      <c r="N7" s="140"/>
      <c r="O7" s="140"/>
      <c r="P7" s="140"/>
      <c r="AZ7" s="15" t="s">
        <v>10</v>
      </c>
      <c r="BA7" s="15" t="s">
        <v>11</v>
      </c>
      <c r="BC7" s="15" t="s">
        <v>12</v>
      </c>
    </row>
    <row r="8" spans="1:55" ht="15.75">
      <c r="A8" s="9"/>
      <c r="B8" s="37" t="s">
        <v>13</v>
      </c>
      <c r="C8" s="38"/>
      <c r="D8" s="38"/>
      <c r="E8" s="39"/>
      <c r="F8" s="40"/>
      <c r="G8" s="12"/>
      <c r="H8" s="12"/>
      <c r="I8" s="12"/>
      <c r="J8" s="12"/>
      <c r="K8" s="13"/>
      <c r="L8" s="14"/>
      <c r="M8" s="140"/>
      <c r="N8" s="140"/>
      <c r="O8" s="140"/>
      <c r="P8" s="140"/>
      <c r="AZ8" s="15" t="s">
        <v>14</v>
      </c>
      <c r="BA8" s="15" t="s">
        <v>15</v>
      </c>
      <c r="BC8" s="15" t="s">
        <v>16</v>
      </c>
    </row>
    <row r="9" spans="1:55" ht="15.75">
      <c r="A9" s="9"/>
      <c r="B9" s="27" t="s">
        <v>83</v>
      </c>
      <c r="C9" s="22"/>
      <c r="D9" s="22"/>
      <c r="E9" s="23"/>
      <c r="F9" s="12"/>
      <c r="G9" s="12"/>
      <c r="H9" s="12"/>
      <c r="I9" s="12"/>
      <c r="J9" s="12"/>
      <c r="K9" s="13"/>
      <c r="L9" s="14"/>
      <c r="M9" s="140"/>
      <c r="N9" s="140"/>
      <c r="O9" s="140"/>
      <c r="P9" s="140"/>
      <c r="BA9" s="15" t="s">
        <v>17</v>
      </c>
    </row>
    <row r="10" spans="1:55" ht="8.25" customHeight="1">
      <c r="A10" s="41"/>
      <c r="B10" s="42"/>
      <c r="C10" s="43"/>
      <c r="D10" s="43"/>
      <c r="E10" s="44"/>
      <c r="F10" s="43"/>
      <c r="G10" s="45"/>
      <c r="H10" s="43"/>
      <c r="I10" s="45"/>
      <c r="J10" s="43"/>
      <c r="K10" s="46"/>
      <c r="L10" s="14"/>
      <c r="M10" s="140"/>
      <c r="N10" s="140"/>
      <c r="O10" s="140"/>
      <c r="P10" s="140"/>
    </row>
    <row r="11" spans="1:55" ht="15">
      <c r="A11" s="41"/>
      <c r="B11" s="47" t="s">
        <v>18</v>
      </c>
      <c r="C11" s="48"/>
      <c r="D11" s="48"/>
      <c r="E11" s="49" t="s">
        <v>19</v>
      </c>
      <c r="F11" s="50"/>
      <c r="G11" s="51"/>
      <c r="H11" s="52" t="s">
        <v>20</v>
      </c>
      <c r="I11" s="53"/>
      <c r="J11" s="52"/>
      <c r="K11" s="54"/>
      <c r="L11" s="14"/>
      <c r="M11" s="140"/>
      <c r="N11" s="140"/>
      <c r="O11" s="140"/>
      <c r="P11" s="140"/>
    </row>
    <row r="12" spans="1:55" ht="15">
      <c r="A12" s="41"/>
      <c r="B12" s="55" t="s">
        <v>21</v>
      </c>
      <c r="C12" s="56"/>
      <c r="D12" s="57" t="s">
        <v>22</v>
      </c>
      <c r="E12" s="58" t="s">
        <v>23</v>
      </c>
      <c r="F12" s="59"/>
      <c r="G12" s="60"/>
      <c r="H12" s="57" t="s">
        <v>24</v>
      </c>
      <c r="I12" s="61"/>
      <c r="J12" s="57" t="s">
        <v>25</v>
      </c>
      <c r="K12" s="46"/>
      <c r="L12" s="14"/>
      <c r="M12" s="140"/>
      <c r="N12" s="140"/>
      <c r="O12" s="140"/>
      <c r="P12" s="140"/>
    </row>
    <row r="13" spans="1:55" ht="7.9" customHeight="1">
      <c r="A13" s="41"/>
      <c r="B13" s="62"/>
      <c r="C13" s="48"/>
      <c r="D13" s="48"/>
      <c r="E13" s="63"/>
      <c r="F13" s="64"/>
      <c r="G13" s="51"/>
      <c r="H13" s="65"/>
      <c r="I13" s="53"/>
      <c r="J13" s="65"/>
      <c r="K13" s="54"/>
      <c r="L13" s="14"/>
      <c r="M13" s="140"/>
      <c r="N13" s="140"/>
      <c r="O13" s="140"/>
      <c r="P13" s="140"/>
    </row>
    <row r="14" spans="1:55" ht="15.75">
      <c r="A14" s="66"/>
      <c r="B14" s="62"/>
      <c r="C14" s="48"/>
      <c r="D14" s="48"/>
      <c r="E14" s="49" t="s">
        <v>26</v>
      </c>
      <c r="F14" s="50"/>
      <c r="G14" s="51"/>
      <c r="H14" s="52" t="s">
        <v>27</v>
      </c>
      <c r="I14" s="53"/>
      <c r="J14" s="52" t="s">
        <v>28</v>
      </c>
      <c r="K14" s="54"/>
      <c r="L14" s="14"/>
      <c r="M14" s="141"/>
      <c r="N14" s="141"/>
      <c r="O14" s="142"/>
      <c r="P14" s="143"/>
    </row>
    <row r="15" spans="1:55" ht="7.9" customHeight="1">
      <c r="A15" s="41"/>
      <c r="B15" s="67"/>
      <c r="C15" s="43"/>
      <c r="D15" s="43"/>
      <c r="E15" s="68"/>
      <c r="F15" s="69"/>
      <c r="G15" s="45"/>
      <c r="H15" s="43"/>
      <c r="I15" s="70"/>
      <c r="J15" s="43"/>
      <c r="K15" s="46"/>
      <c r="L15" s="14"/>
      <c r="M15" s="141"/>
      <c r="N15" s="141"/>
      <c r="O15" s="140"/>
      <c r="P15" s="140"/>
    </row>
    <row r="16" spans="1:55" ht="18.75">
      <c r="A16" s="41"/>
      <c r="B16" s="71"/>
      <c r="C16" s="48"/>
      <c r="D16" s="48" t="s">
        <v>29</v>
      </c>
      <c r="E16" s="72"/>
      <c r="F16" s="73"/>
      <c r="G16" s="74"/>
      <c r="H16" s="74"/>
      <c r="I16" s="73"/>
      <c r="J16" s="74"/>
      <c r="K16" s="75"/>
      <c r="L16" s="76"/>
      <c r="M16" s="141"/>
      <c r="N16" s="141"/>
      <c r="O16" s="74"/>
      <c r="P16" s="144"/>
    </row>
    <row r="17" spans="1:18" ht="15">
      <c r="A17" s="77"/>
      <c r="B17" s="71">
        <v>1</v>
      </c>
      <c r="C17" s="78"/>
      <c r="D17" s="78" t="s">
        <v>30</v>
      </c>
      <c r="E17" s="79">
        <v>334104959.85000002</v>
      </c>
      <c r="F17" s="80"/>
      <c r="G17" s="74"/>
      <c r="H17" s="81">
        <v>2129214</v>
      </c>
      <c r="I17" s="82"/>
      <c r="J17" s="81">
        <v>1120866</v>
      </c>
      <c r="K17" s="75"/>
      <c r="L17" s="76"/>
      <c r="M17" s="74"/>
      <c r="N17" s="74"/>
      <c r="O17" s="74"/>
      <c r="P17" s="74"/>
    </row>
    <row r="18" spans="1:18" ht="15">
      <c r="A18" s="77"/>
      <c r="B18" s="71">
        <v>2</v>
      </c>
      <c r="C18" s="78"/>
      <c r="D18" s="78" t="s">
        <v>31</v>
      </c>
      <c r="E18" s="79">
        <v>184152686.72</v>
      </c>
      <c r="F18" s="80"/>
      <c r="G18" s="74"/>
      <c r="H18" s="81">
        <v>2170767</v>
      </c>
      <c r="I18" s="82"/>
      <c r="J18" s="81">
        <v>105145</v>
      </c>
      <c r="K18" s="75"/>
      <c r="L18" s="76"/>
      <c r="M18" s="74"/>
      <c r="N18" s="74"/>
      <c r="O18" s="74"/>
      <c r="P18" s="74"/>
    </row>
    <row r="19" spans="1:18" ht="15">
      <c r="A19" s="77"/>
      <c r="B19" s="71">
        <v>3</v>
      </c>
      <c r="C19" s="78"/>
      <c r="D19" s="78" t="s">
        <v>32</v>
      </c>
      <c r="E19" s="79">
        <v>32226227.390000001</v>
      </c>
      <c r="F19" s="80"/>
      <c r="G19" s="74"/>
      <c r="H19" s="81">
        <v>579525</v>
      </c>
      <c r="I19" s="82"/>
      <c r="J19" s="81">
        <v>3142</v>
      </c>
      <c r="K19" s="75"/>
      <c r="L19" s="76"/>
      <c r="M19" s="74"/>
      <c r="N19" s="74"/>
      <c r="O19" s="74"/>
      <c r="P19" s="74"/>
    </row>
    <row r="20" spans="1:18" ht="15">
      <c r="A20" s="77"/>
      <c r="B20" s="71">
        <v>4</v>
      </c>
      <c r="C20" s="78"/>
      <c r="D20" s="78" t="s">
        <v>33</v>
      </c>
      <c r="E20" s="84">
        <v>5452013.5999999996</v>
      </c>
      <c r="F20" s="85"/>
      <c r="G20" s="86"/>
      <c r="H20" s="145">
        <v>68154</v>
      </c>
      <c r="I20" s="88"/>
      <c r="J20" s="160">
        <v>4311</v>
      </c>
      <c r="K20" s="90"/>
      <c r="L20" s="91"/>
      <c r="M20" s="146"/>
      <c r="N20" s="146"/>
      <c r="O20" s="74"/>
      <c r="P20" s="74"/>
    </row>
    <row r="21" spans="1:18" ht="7.9" customHeight="1">
      <c r="A21" s="77"/>
      <c r="B21" s="92"/>
      <c r="C21" s="78"/>
      <c r="D21" s="78"/>
      <c r="E21" s="93"/>
      <c r="F21" s="94"/>
      <c r="G21" s="95"/>
      <c r="H21" s="96"/>
      <c r="I21" s="97"/>
      <c r="J21" s="98"/>
      <c r="K21" s="75"/>
      <c r="L21" s="91"/>
      <c r="M21" s="146"/>
      <c r="N21" s="146"/>
      <c r="O21" s="74"/>
      <c r="P21" s="74"/>
    </row>
    <row r="22" spans="1:18" ht="15">
      <c r="A22" s="41"/>
      <c r="B22" s="71">
        <v>5</v>
      </c>
      <c r="C22" s="48"/>
      <c r="D22" s="48" t="s">
        <v>34</v>
      </c>
      <c r="E22" s="79">
        <v>555935887.56000006</v>
      </c>
      <c r="F22" s="99"/>
      <c r="G22" s="95"/>
      <c r="H22" s="81">
        <v>4947660</v>
      </c>
      <c r="I22" s="82"/>
      <c r="J22" s="81">
        <v>1233464</v>
      </c>
      <c r="K22" s="75"/>
      <c r="L22" s="91"/>
      <c r="M22" s="146"/>
      <c r="N22" s="146"/>
      <c r="O22" s="74"/>
      <c r="P22" s="74"/>
    </row>
    <row r="23" spans="1:18" ht="15">
      <c r="A23" s="41"/>
      <c r="B23" s="71">
        <v>6</v>
      </c>
      <c r="C23" s="48"/>
      <c r="D23" s="48" t="s">
        <v>35</v>
      </c>
      <c r="E23" s="84">
        <v>5134444.7600000007</v>
      </c>
      <c r="F23" s="88"/>
      <c r="G23" s="86"/>
      <c r="H23" s="145">
        <v>165677</v>
      </c>
      <c r="I23" s="88"/>
      <c r="J23" s="160">
        <v>30</v>
      </c>
      <c r="K23" s="90"/>
      <c r="L23" s="91"/>
      <c r="M23" s="146"/>
      <c r="N23" s="146"/>
      <c r="O23" s="74"/>
      <c r="P23" s="74"/>
    </row>
    <row r="24" spans="1:18" ht="15">
      <c r="A24" s="41"/>
      <c r="B24" s="71">
        <v>7</v>
      </c>
      <c r="C24" s="48"/>
      <c r="D24" s="48" t="s">
        <v>36</v>
      </c>
      <c r="E24" s="79">
        <v>561070332.32000005</v>
      </c>
      <c r="F24" s="99"/>
      <c r="G24" s="74"/>
      <c r="H24" s="81">
        <v>5113337</v>
      </c>
      <c r="I24" s="82"/>
      <c r="J24" s="81">
        <v>1233494</v>
      </c>
      <c r="K24" s="75"/>
      <c r="L24" s="76"/>
      <c r="M24" s="74"/>
      <c r="N24" s="74"/>
      <c r="O24" s="74"/>
      <c r="P24" s="74"/>
    </row>
    <row r="25" spans="1:18" ht="6" customHeight="1">
      <c r="A25" s="41"/>
      <c r="B25" s="71"/>
      <c r="C25" s="48"/>
      <c r="D25" s="48"/>
      <c r="E25" s="93"/>
      <c r="F25" s="94"/>
      <c r="G25" s="95"/>
      <c r="H25" s="100"/>
      <c r="I25" s="101"/>
      <c r="J25" s="102"/>
      <c r="K25" s="90"/>
      <c r="L25" s="76"/>
      <c r="M25" s="74"/>
      <c r="N25" s="74"/>
      <c r="O25" s="74"/>
      <c r="P25" s="74"/>
    </row>
    <row r="26" spans="1:18" ht="15.75">
      <c r="A26" s="41"/>
      <c r="B26" s="71">
        <v>8</v>
      </c>
      <c r="C26" s="48"/>
      <c r="D26" s="48" t="s">
        <v>37</v>
      </c>
      <c r="E26" s="103">
        <v>8012884.1199999992</v>
      </c>
      <c r="F26" s="104"/>
      <c r="G26" s="105"/>
      <c r="H26" s="106" t="s">
        <v>38</v>
      </c>
      <c r="I26" s="107"/>
      <c r="J26" s="108" t="s">
        <v>39</v>
      </c>
      <c r="K26" s="109"/>
      <c r="L26" s="66"/>
      <c r="M26" s="141"/>
      <c r="N26" s="141"/>
      <c r="O26" s="141"/>
      <c r="P26" s="74"/>
    </row>
    <row r="27" spans="1:18" ht="9" customHeight="1">
      <c r="A27" s="41"/>
      <c r="B27" s="62"/>
      <c r="C27" s="48"/>
      <c r="D27" s="48"/>
      <c r="E27" s="93"/>
      <c r="F27" s="94"/>
      <c r="G27" s="95"/>
      <c r="H27" s="100"/>
      <c r="I27" s="95"/>
      <c r="J27" s="102"/>
      <c r="K27" s="75"/>
      <c r="L27" s="66"/>
      <c r="M27" s="141"/>
      <c r="N27" s="141"/>
      <c r="O27" s="76"/>
      <c r="P27" s="74"/>
      <c r="Q27" s="74"/>
      <c r="R27" s="74"/>
    </row>
    <row r="28" spans="1:18" ht="15.75">
      <c r="A28" s="77"/>
      <c r="B28" s="71">
        <v>9</v>
      </c>
      <c r="C28" s="78"/>
      <c r="D28" s="48" t="s">
        <v>40</v>
      </c>
      <c r="E28" s="84">
        <v>569083216.44000006</v>
      </c>
      <c r="F28" s="110"/>
      <c r="G28" s="74"/>
      <c r="H28" s="111" t="s">
        <v>41</v>
      </c>
      <c r="I28" s="74"/>
      <c r="J28" s="74"/>
      <c r="K28" s="75"/>
      <c r="L28" s="66"/>
      <c r="M28" s="141"/>
      <c r="N28" s="141"/>
      <c r="O28" s="76"/>
      <c r="P28" s="74"/>
      <c r="Q28" s="74"/>
      <c r="R28" s="74"/>
    </row>
    <row r="29" spans="1:18" ht="15.75">
      <c r="A29" s="77"/>
      <c r="B29" s="71"/>
      <c r="C29" s="78"/>
      <c r="D29" s="112" t="s">
        <v>42</v>
      </c>
      <c r="E29" s="93"/>
      <c r="F29" s="94"/>
      <c r="G29" s="74"/>
      <c r="H29" s="113" t="s">
        <v>43</v>
      </c>
      <c r="I29" s="113"/>
      <c r="J29" s="113"/>
      <c r="K29" s="75"/>
      <c r="L29" s="66"/>
      <c r="M29" s="141"/>
      <c r="N29" s="141"/>
      <c r="O29" s="74"/>
      <c r="P29" s="141"/>
      <c r="Q29" s="147"/>
      <c r="R29" s="141"/>
    </row>
    <row r="30" spans="1:18" ht="15.75">
      <c r="A30" s="77"/>
      <c r="B30" s="71">
        <v>10</v>
      </c>
      <c r="C30" s="78"/>
      <c r="D30" s="78" t="s">
        <v>44</v>
      </c>
      <c r="E30" s="79">
        <v>446438048.06999904</v>
      </c>
      <c r="F30" s="99"/>
      <c r="G30" s="74"/>
      <c r="H30" s="113"/>
      <c r="I30" s="113"/>
      <c r="J30" s="113"/>
      <c r="K30" s="75"/>
      <c r="L30" s="66"/>
      <c r="M30" s="141"/>
      <c r="N30" s="141"/>
      <c r="O30" s="95"/>
      <c r="P30" s="141"/>
      <c r="Q30" s="148"/>
      <c r="R30" s="141"/>
    </row>
    <row r="31" spans="1:18" ht="15.75">
      <c r="A31" s="41"/>
      <c r="B31" s="71">
        <v>11</v>
      </c>
      <c r="C31" s="48"/>
      <c r="D31" s="78" t="s">
        <v>45</v>
      </c>
      <c r="E31" s="79">
        <v>34943839.479999997</v>
      </c>
      <c r="F31" s="99"/>
      <c r="G31" s="74"/>
      <c r="H31" s="113"/>
      <c r="I31" s="113"/>
      <c r="J31" s="113"/>
      <c r="K31" s="75"/>
      <c r="L31" s="66"/>
      <c r="M31" s="141"/>
      <c r="N31" s="141"/>
      <c r="O31" s="76"/>
      <c r="P31" s="74"/>
      <c r="Q31" s="149"/>
      <c r="R31" s="141"/>
    </row>
    <row r="32" spans="1:18" ht="15.75">
      <c r="A32" s="41"/>
      <c r="B32" s="71">
        <v>12</v>
      </c>
      <c r="C32" s="48"/>
      <c r="D32" s="78" t="s">
        <v>46</v>
      </c>
      <c r="E32" s="84">
        <v>-39037192.760000005</v>
      </c>
      <c r="F32" s="110"/>
      <c r="G32" s="74"/>
      <c r="H32" s="114"/>
      <c r="I32" s="115"/>
      <c r="J32" s="115"/>
      <c r="K32" s="75"/>
      <c r="L32" s="66"/>
      <c r="M32" s="141"/>
      <c r="N32" s="141"/>
      <c r="O32" s="76"/>
      <c r="P32" s="74"/>
      <c r="Q32" s="147"/>
      <c r="R32" s="141"/>
    </row>
    <row r="33" spans="1:18" ht="15.75">
      <c r="A33" s="41"/>
      <c r="B33" s="71"/>
      <c r="C33" s="48"/>
      <c r="D33" s="112" t="s">
        <v>47</v>
      </c>
      <c r="E33" s="93"/>
      <c r="F33" s="94"/>
      <c r="G33" s="74"/>
      <c r="H33" s="116"/>
      <c r="I33" s="74"/>
      <c r="J33" s="74"/>
      <c r="K33" s="75"/>
      <c r="L33" s="66"/>
      <c r="M33" s="141"/>
      <c r="N33" s="141"/>
      <c r="O33" s="76"/>
      <c r="P33" s="74"/>
      <c r="Q33" s="102"/>
      <c r="R33" s="141"/>
    </row>
    <row r="34" spans="1:18" ht="15.75">
      <c r="A34" s="41"/>
      <c r="B34" s="71">
        <v>13</v>
      </c>
      <c r="C34" s="48"/>
      <c r="D34" s="78" t="s">
        <v>48</v>
      </c>
      <c r="E34" s="79">
        <v>51256406.700000003</v>
      </c>
      <c r="F34" s="99"/>
      <c r="G34" s="74"/>
      <c r="H34" s="74"/>
      <c r="I34" s="74"/>
      <c r="J34" s="74"/>
      <c r="K34" s="75"/>
      <c r="L34" s="66"/>
      <c r="M34" s="141"/>
      <c r="N34" s="141"/>
      <c r="O34" s="76"/>
      <c r="P34" s="74"/>
      <c r="Q34" s="74"/>
      <c r="R34" s="141"/>
    </row>
    <row r="35" spans="1:18" ht="15.75">
      <c r="A35" s="41"/>
      <c r="B35" s="71">
        <v>14</v>
      </c>
      <c r="C35" s="48"/>
      <c r="D35" s="78" t="s">
        <v>49</v>
      </c>
      <c r="E35" s="79">
        <v>-61946379.350000001</v>
      </c>
      <c r="F35" s="117"/>
      <c r="G35" s="118"/>
      <c r="H35" s="119"/>
      <c r="I35" s="120"/>
      <c r="J35" s="120"/>
      <c r="K35" s="75"/>
      <c r="L35" s="66"/>
      <c r="M35" s="141"/>
      <c r="N35" s="141"/>
      <c r="O35" s="74"/>
      <c r="P35" s="141"/>
      <c r="Q35" s="147"/>
      <c r="R35" s="141"/>
    </row>
    <row r="36" spans="1:18" ht="15.75">
      <c r="A36" s="41"/>
      <c r="B36" s="71">
        <v>15</v>
      </c>
      <c r="C36" s="48"/>
      <c r="D36" s="78" t="s">
        <v>50</v>
      </c>
      <c r="E36" s="79">
        <v>-2140694</v>
      </c>
      <c r="F36" s="117"/>
      <c r="G36" s="74"/>
      <c r="H36" s="119"/>
      <c r="I36" s="120"/>
      <c r="J36" s="120"/>
      <c r="K36" s="75"/>
      <c r="L36" s="66"/>
      <c r="M36" s="141"/>
      <c r="N36" s="141"/>
      <c r="O36" s="95"/>
      <c r="P36" s="141"/>
      <c r="Q36" s="147"/>
      <c r="R36" s="141"/>
    </row>
    <row r="37" spans="1:18" ht="15.75">
      <c r="A37" s="41"/>
      <c r="B37" s="71">
        <v>16</v>
      </c>
      <c r="C37" s="48"/>
      <c r="D37" s="78" t="s">
        <v>51</v>
      </c>
      <c r="E37" s="79">
        <v>83721199</v>
      </c>
      <c r="F37" s="99"/>
      <c r="G37" s="74"/>
      <c r="H37" s="74"/>
      <c r="I37" s="74"/>
      <c r="J37" s="74"/>
      <c r="K37" s="75"/>
      <c r="L37" s="66"/>
      <c r="M37" s="141"/>
      <c r="N37" s="141"/>
      <c r="O37" s="95"/>
      <c r="P37" s="141"/>
      <c r="Q37" s="148"/>
      <c r="R37" s="141"/>
    </row>
    <row r="38" spans="1:18" ht="15.75">
      <c r="A38" s="41"/>
      <c r="B38" s="71">
        <v>17</v>
      </c>
      <c r="C38" s="48"/>
      <c r="D38" s="78" t="s">
        <v>52</v>
      </c>
      <c r="E38" s="84">
        <v>-238410</v>
      </c>
      <c r="F38" s="110"/>
      <c r="G38" s="74"/>
      <c r="H38" s="74"/>
      <c r="I38" s="74"/>
      <c r="J38" s="74"/>
      <c r="K38" s="75"/>
      <c r="L38" s="66"/>
      <c r="M38" s="141"/>
      <c r="N38" s="141"/>
      <c r="O38" s="95"/>
      <c r="P38" s="141"/>
      <c r="Q38" s="148"/>
      <c r="R38" s="141"/>
    </row>
    <row r="39" spans="1:18" ht="9" customHeight="1">
      <c r="A39" s="41"/>
      <c r="B39" s="71"/>
      <c r="C39" s="48"/>
      <c r="D39" s="78"/>
      <c r="E39" s="93"/>
      <c r="F39" s="94"/>
      <c r="G39" s="74"/>
      <c r="H39" s="74"/>
      <c r="I39" s="74"/>
      <c r="J39" s="74"/>
      <c r="K39" s="75"/>
      <c r="L39" s="66"/>
      <c r="M39" s="141"/>
      <c r="N39" s="141"/>
      <c r="O39" s="95"/>
      <c r="P39" s="141"/>
      <c r="Q39" s="148"/>
      <c r="R39" s="141"/>
    </row>
    <row r="40" spans="1:18" ht="15.75">
      <c r="A40" s="41"/>
      <c r="B40" s="71">
        <v>18</v>
      </c>
      <c r="C40" s="48"/>
      <c r="D40" s="48" t="s">
        <v>53</v>
      </c>
      <c r="E40" s="84">
        <v>70652122.349999994</v>
      </c>
      <c r="F40" s="110"/>
      <c r="G40" s="74"/>
      <c r="H40" s="121"/>
      <c r="I40" s="74"/>
      <c r="J40" s="74"/>
      <c r="K40" s="75"/>
      <c r="L40" s="66"/>
      <c r="M40" s="141"/>
      <c r="N40" s="141"/>
      <c r="O40" s="76"/>
      <c r="P40" s="74"/>
      <c r="Q40" s="149"/>
      <c r="R40" s="141"/>
    </row>
    <row r="41" spans="1:18" ht="12.75" customHeight="1">
      <c r="A41" s="41"/>
      <c r="B41" s="71"/>
      <c r="C41" s="48"/>
      <c r="D41" s="48"/>
      <c r="E41" s="93"/>
      <c r="F41" s="94"/>
      <c r="G41" s="74"/>
      <c r="H41" s="91"/>
      <c r="I41" s="74"/>
      <c r="J41" s="74"/>
      <c r="K41" s="75"/>
      <c r="L41" s="66"/>
      <c r="M41" s="141"/>
      <c r="N41" s="141"/>
      <c r="O41" s="76"/>
      <c r="P41" s="74"/>
      <c r="Q41" s="147"/>
      <c r="R41" s="141"/>
    </row>
    <row r="42" spans="1:18" ht="15.75">
      <c r="A42" s="41"/>
      <c r="B42" s="71">
        <v>19</v>
      </c>
      <c r="C42" s="48"/>
      <c r="D42" s="48" t="s">
        <v>54</v>
      </c>
      <c r="E42" s="84">
        <v>512996817.13999903</v>
      </c>
      <c r="F42" s="110"/>
      <c r="G42" s="74"/>
      <c r="H42" s="122"/>
      <c r="I42" s="74"/>
      <c r="J42" s="74"/>
      <c r="K42" s="75"/>
      <c r="L42" s="66"/>
      <c r="M42" s="141"/>
      <c r="N42" s="141"/>
      <c r="O42" s="76"/>
      <c r="P42" s="74"/>
      <c r="Q42" s="102"/>
      <c r="R42" s="141"/>
    </row>
    <row r="43" spans="1:18" ht="9" customHeight="1">
      <c r="A43" s="41"/>
      <c r="B43" s="71"/>
      <c r="C43" s="48"/>
      <c r="D43" s="48"/>
      <c r="E43" s="93"/>
      <c r="F43" s="94"/>
      <c r="G43" s="74"/>
      <c r="H43" s="91"/>
      <c r="I43" s="74"/>
      <c r="J43" s="74"/>
      <c r="K43" s="75"/>
      <c r="L43" s="66"/>
      <c r="M43" s="141"/>
      <c r="N43" s="141"/>
      <c r="O43" s="76"/>
      <c r="P43" s="74"/>
      <c r="Q43" s="147"/>
      <c r="R43" s="141"/>
    </row>
    <row r="44" spans="1:18" ht="15.75">
      <c r="A44" s="41"/>
      <c r="B44" s="71">
        <v>20</v>
      </c>
      <c r="C44" s="48"/>
      <c r="D44" s="48" t="s">
        <v>55</v>
      </c>
      <c r="E44" s="84">
        <v>56086399.300001025</v>
      </c>
      <c r="F44" s="110"/>
      <c r="G44" s="66"/>
      <c r="H44" s="121"/>
      <c r="I44" s="74"/>
      <c r="J44" s="74"/>
      <c r="K44" s="75"/>
      <c r="L44" s="66"/>
      <c r="M44" s="141"/>
      <c r="N44" s="141"/>
      <c r="O44" s="76"/>
      <c r="P44" s="74"/>
      <c r="Q44" s="102"/>
      <c r="R44" s="141"/>
    </row>
    <row r="45" spans="1:18" ht="15.75">
      <c r="A45" s="41"/>
      <c r="B45" s="71">
        <v>21</v>
      </c>
      <c r="C45" s="48"/>
      <c r="D45" s="48" t="s">
        <v>56</v>
      </c>
      <c r="E45" s="79">
        <v>0</v>
      </c>
      <c r="F45" s="99"/>
      <c r="G45" s="66"/>
      <c r="H45" s="74"/>
      <c r="I45" s="74"/>
      <c r="J45" s="74"/>
      <c r="K45" s="75"/>
      <c r="L45" s="66"/>
      <c r="M45" s="141"/>
      <c r="N45" s="141"/>
      <c r="O45" s="76"/>
      <c r="P45" s="74"/>
      <c r="Q45" s="74"/>
      <c r="R45" s="141"/>
    </row>
    <row r="46" spans="1:18" ht="15.75">
      <c r="A46" s="41"/>
      <c r="B46" s="71">
        <v>22</v>
      </c>
      <c r="C46" s="48"/>
      <c r="D46" s="48" t="s">
        <v>57</v>
      </c>
      <c r="E46" s="84">
        <v>0</v>
      </c>
      <c r="F46" s="110"/>
      <c r="G46" s="66"/>
      <c r="H46" s="74"/>
      <c r="I46" s="74"/>
      <c r="J46" s="74"/>
      <c r="K46" s="75"/>
      <c r="L46" s="66"/>
      <c r="M46" s="141"/>
      <c r="N46" s="141"/>
      <c r="O46" s="76"/>
      <c r="P46" s="74"/>
      <c r="Q46" s="74"/>
      <c r="R46" s="141"/>
    </row>
    <row r="47" spans="1:18" ht="7.9" customHeight="1">
      <c r="A47" s="41"/>
      <c r="B47" s="71"/>
      <c r="C47" s="48"/>
      <c r="D47" s="48"/>
      <c r="E47" s="93"/>
      <c r="F47" s="94"/>
      <c r="G47" s="74"/>
      <c r="H47" s="74"/>
      <c r="I47" s="74"/>
      <c r="J47" s="74"/>
      <c r="K47" s="75"/>
      <c r="L47" s="66"/>
      <c r="M47" s="141"/>
      <c r="N47" s="141"/>
      <c r="O47" s="76"/>
      <c r="P47" s="74"/>
      <c r="Q47" s="153"/>
      <c r="R47" s="141"/>
    </row>
    <row r="48" spans="1:18" ht="15.75">
      <c r="A48" s="41"/>
      <c r="B48" s="71">
        <v>23</v>
      </c>
      <c r="C48" s="48"/>
      <c r="D48" s="48" t="s">
        <v>58</v>
      </c>
      <c r="E48" s="84">
        <v>56086399.300001025</v>
      </c>
      <c r="F48" s="110"/>
      <c r="G48" s="74"/>
      <c r="H48" s="121"/>
      <c r="I48" s="74"/>
      <c r="J48" s="74"/>
      <c r="K48" s="75"/>
      <c r="L48" s="66"/>
      <c r="M48" s="141"/>
      <c r="N48" s="141"/>
      <c r="O48" s="76"/>
      <c r="P48" s="74"/>
      <c r="Q48" s="148"/>
      <c r="R48" s="141"/>
    </row>
    <row r="49" spans="1:18" ht="12.75" customHeight="1">
      <c r="A49" s="41"/>
      <c r="B49" s="71"/>
      <c r="C49" s="48"/>
      <c r="D49" s="48"/>
      <c r="E49" s="93"/>
      <c r="F49" s="94"/>
      <c r="G49" s="74"/>
      <c r="H49" s="74"/>
      <c r="I49" s="74"/>
      <c r="J49" s="74"/>
      <c r="K49" s="75"/>
      <c r="L49" s="66"/>
      <c r="M49" s="141"/>
      <c r="N49" s="141"/>
      <c r="O49" s="76"/>
      <c r="P49" s="74"/>
      <c r="Q49" s="102"/>
      <c r="R49" s="141"/>
    </row>
    <row r="50" spans="1:18" ht="15.75">
      <c r="A50" s="41"/>
      <c r="B50" s="71">
        <v>24</v>
      </c>
      <c r="C50" s="48"/>
      <c r="D50" s="48" t="s">
        <v>59</v>
      </c>
      <c r="E50" s="79">
        <v>-2040818.4999999995</v>
      </c>
      <c r="F50" s="99"/>
      <c r="G50" s="74"/>
      <c r="H50" s="74"/>
      <c r="I50" s="74"/>
      <c r="J50" s="74"/>
      <c r="K50" s="75"/>
      <c r="L50" s="66"/>
      <c r="M50" s="141"/>
      <c r="N50" s="141"/>
      <c r="O50" s="76"/>
      <c r="P50" s="74"/>
      <c r="Q50" s="147"/>
      <c r="R50" s="141"/>
    </row>
    <row r="51" spans="1:18" ht="15.75">
      <c r="A51" s="41"/>
      <c r="B51" s="71">
        <v>25</v>
      </c>
      <c r="C51" s="48"/>
      <c r="D51" s="48" t="s">
        <v>60</v>
      </c>
      <c r="E51" s="161"/>
      <c r="F51" s="73"/>
      <c r="G51" s="74"/>
      <c r="H51" s="74"/>
      <c r="I51" s="74"/>
      <c r="J51" s="74"/>
      <c r="K51" s="75"/>
      <c r="L51" s="66"/>
      <c r="M51" s="141"/>
      <c r="N51" s="141"/>
      <c r="O51" s="76"/>
      <c r="P51" s="74"/>
      <c r="Q51" s="102"/>
      <c r="R51" s="141"/>
    </row>
    <row r="52" spans="1:18" ht="15.75">
      <c r="A52" s="41"/>
      <c r="B52" s="71"/>
      <c r="C52" s="48"/>
      <c r="D52" s="48" t="s">
        <v>61</v>
      </c>
      <c r="E52" s="124">
        <v>0</v>
      </c>
      <c r="F52" s="110"/>
      <c r="G52" s="74"/>
      <c r="H52" s="74"/>
      <c r="I52" s="74"/>
      <c r="J52" s="74"/>
      <c r="K52" s="75"/>
      <c r="L52" s="66"/>
      <c r="M52" s="141"/>
      <c r="N52" s="141"/>
      <c r="O52" s="76"/>
      <c r="P52" s="74"/>
      <c r="Q52" s="74"/>
      <c r="R52" s="74"/>
    </row>
    <row r="53" spans="1:18" ht="9" customHeight="1">
      <c r="A53" s="41"/>
      <c r="B53" s="71"/>
      <c r="C53" s="48"/>
      <c r="D53" s="48"/>
      <c r="E53" s="93"/>
      <c r="F53" s="94"/>
      <c r="G53" s="74"/>
      <c r="H53" s="74"/>
      <c r="I53" s="74"/>
      <c r="J53" s="74"/>
      <c r="K53" s="75"/>
      <c r="L53" s="66"/>
      <c r="M53" s="141"/>
      <c r="N53" s="141"/>
      <c r="O53" s="76"/>
      <c r="P53" s="74"/>
      <c r="Q53" s="74"/>
      <c r="R53" s="74"/>
    </row>
    <row r="54" spans="1:18" ht="15.75">
      <c r="A54" s="41"/>
      <c r="B54" s="71">
        <v>26</v>
      </c>
      <c r="C54" s="48"/>
      <c r="D54" s="48" t="s">
        <v>62</v>
      </c>
      <c r="E54" s="84">
        <v>54045580.800001025</v>
      </c>
      <c r="F54" s="110"/>
      <c r="G54" s="74"/>
      <c r="H54" s="121"/>
      <c r="I54" s="74"/>
      <c r="J54" s="74"/>
      <c r="K54" s="75"/>
      <c r="L54" s="66"/>
      <c r="M54" s="141"/>
      <c r="N54" s="141"/>
      <c r="O54" s="76"/>
      <c r="P54" s="74"/>
      <c r="Q54" s="74"/>
      <c r="R54" s="74"/>
    </row>
    <row r="55" spans="1:18" ht="7.5" customHeight="1">
      <c r="A55" s="41"/>
      <c r="B55" s="71"/>
      <c r="C55" s="48"/>
      <c r="D55" s="48"/>
      <c r="E55" s="93"/>
      <c r="F55" s="94"/>
      <c r="G55" s="74"/>
      <c r="H55" s="74"/>
      <c r="I55" s="74"/>
      <c r="J55" s="74"/>
      <c r="K55" s="75"/>
      <c r="L55" s="66"/>
      <c r="M55" s="141"/>
      <c r="N55" s="141"/>
      <c r="O55" s="76"/>
      <c r="P55" s="74"/>
      <c r="Q55" s="74"/>
      <c r="R55" s="74"/>
    </row>
    <row r="56" spans="1:18" ht="15.75" customHeight="1">
      <c r="A56" s="41"/>
      <c r="B56" s="71"/>
      <c r="C56" s="48"/>
      <c r="D56" s="48" t="s">
        <v>63</v>
      </c>
      <c r="E56" s="93"/>
      <c r="F56" s="94"/>
      <c r="G56" s="74"/>
      <c r="H56" s="74"/>
      <c r="I56" s="74"/>
      <c r="J56" s="74"/>
      <c r="K56" s="75"/>
      <c r="L56" s="66"/>
      <c r="M56" s="141"/>
      <c r="N56" s="141"/>
      <c r="O56" s="76"/>
      <c r="P56" s="74"/>
      <c r="Q56" s="74"/>
      <c r="R56" s="74"/>
    </row>
    <row r="57" spans="1:18" ht="15.75">
      <c r="A57" s="41"/>
      <c r="B57" s="71">
        <v>27</v>
      </c>
      <c r="C57" s="48"/>
      <c r="D57" s="78" t="s">
        <v>64</v>
      </c>
      <c r="E57" s="79">
        <v>20029807.530000001</v>
      </c>
      <c r="F57" s="99"/>
      <c r="G57" s="74"/>
      <c r="H57" s="74"/>
      <c r="I57" s="74"/>
      <c r="J57" s="74"/>
      <c r="K57" s="75"/>
      <c r="L57" s="66"/>
      <c r="M57" s="141"/>
      <c r="N57" s="141"/>
      <c r="O57" s="76"/>
      <c r="P57" s="74"/>
      <c r="Q57" s="74"/>
      <c r="R57" s="74"/>
    </row>
    <row r="58" spans="1:18" ht="15.75">
      <c r="A58" s="41"/>
      <c r="B58" s="71">
        <v>28</v>
      </c>
      <c r="C58" s="48"/>
      <c r="D58" s="78" t="s">
        <v>65</v>
      </c>
      <c r="E58" s="79">
        <v>426778.6</v>
      </c>
      <c r="F58" s="99"/>
      <c r="G58" s="74"/>
      <c r="H58" s="74"/>
      <c r="I58" s="74"/>
      <c r="J58" s="74"/>
      <c r="K58" s="75"/>
      <c r="L58" s="66"/>
      <c r="M58" s="141"/>
      <c r="N58" s="141"/>
      <c r="O58" s="76"/>
      <c r="P58" s="74"/>
      <c r="Q58" s="74"/>
      <c r="R58" s="74"/>
    </row>
    <row r="59" spans="1:18" ht="15.75">
      <c r="A59" s="41"/>
      <c r="B59" s="71">
        <v>29</v>
      </c>
      <c r="C59" s="48"/>
      <c r="D59" s="78" t="s">
        <v>66</v>
      </c>
      <c r="E59" s="161"/>
      <c r="F59" s="73"/>
      <c r="G59" s="74"/>
      <c r="H59" s="74"/>
      <c r="I59" s="74"/>
      <c r="J59" s="74"/>
      <c r="K59" s="75"/>
      <c r="L59" s="66"/>
      <c r="M59" s="141"/>
      <c r="N59" s="141"/>
      <c r="O59" s="76"/>
      <c r="P59" s="74"/>
      <c r="Q59" s="74"/>
      <c r="R59" s="74"/>
    </row>
    <row r="60" spans="1:18" ht="15.75">
      <c r="A60" s="41"/>
      <c r="B60" s="71"/>
      <c r="C60" s="48"/>
      <c r="D60" s="78" t="s">
        <v>67</v>
      </c>
      <c r="E60" s="125">
        <v>81291.5</v>
      </c>
      <c r="F60" s="99"/>
      <c r="G60" s="74"/>
      <c r="H60" s="74"/>
      <c r="I60" s="74"/>
      <c r="J60" s="74"/>
      <c r="K60" s="75"/>
      <c r="L60" s="66"/>
      <c r="M60" s="141"/>
      <c r="N60" s="141"/>
      <c r="O60" s="76"/>
      <c r="P60" s="141"/>
      <c r="Q60" s="147"/>
      <c r="R60" s="141"/>
    </row>
    <row r="61" spans="1:18" ht="15.75">
      <c r="A61" s="41"/>
      <c r="B61" s="71">
        <v>30</v>
      </c>
      <c r="C61" s="48"/>
      <c r="D61" s="78" t="s">
        <v>68</v>
      </c>
      <c r="E61" s="79">
        <v>1324647.7</v>
      </c>
      <c r="F61" s="99"/>
      <c r="G61" s="74"/>
      <c r="H61" s="74"/>
      <c r="I61" s="74"/>
      <c r="J61" s="74"/>
      <c r="K61" s="75"/>
      <c r="L61" s="66"/>
      <c r="M61" s="141"/>
      <c r="N61" s="141"/>
      <c r="O61" s="141"/>
      <c r="P61" s="156"/>
      <c r="Q61" s="147"/>
      <c r="R61" s="141"/>
    </row>
    <row r="62" spans="1:18" ht="15.75">
      <c r="A62" s="41"/>
      <c r="B62" s="71">
        <v>31</v>
      </c>
      <c r="C62" s="48"/>
      <c r="D62" s="78" t="s">
        <v>69</v>
      </c>
      <c r="E62" s="125"/>
      <c r="F62" s="73"/>
      <c r="G62" s="74"/>
      <c r="H62" s="74"/>
      <c r="I62" s="74"/>
      <c r="J62" s="74"/>
      <c r="K62" s="75"/>
      <c r="L62" s="66"/>
      <c r="M62" s="141"/>
      <c r="N62" s="141"/>
      <c r="O62" s="74"/>
      <c r="P62" s="141"/>
      <c r="Q62" s="102"/>
      <c r="R62" s="141"/>
    </row>
    <row r="63" spans="1:18" ht="15.75">
      <c r="A63" s="41"/>
      <c r="B63" s="71"/>
      <c r="C63" s="48"/>
      <c r="D63" s="78" t="s">
        <v>70</v>
      </c>
      <c r="E63" s="84">
        <v>-466362.14</v>
      </c>
      <c r="F63" s="110"/>
      <c r="G63" s="74"/>
      <c r="H63" s="74"/>
      <c r="I63" s="74"/>
      <c r="J63" s="74"/>
      <c r="K63" s="75"/>
      <c r="L63" s="66"/>
      <c r="M63" s="141"/>
      <c r="N63" s="141"/>
      <c r="O63" s="141"/>
      <c r="P63" s="74"/>
      <c r="Q63" s="148"/>
      <c r="R63" s="141"/>
    </row>
    <row r="64" spans="1:18" ht="10.5" customHeight="1">
      <c r="A64" s="41"/>
      <c r="B64" s="71"/>
      <c r="C64" s="48"/>
      <c r="D64" s="48"/>
      <c r="E64" s="93"/>
      <c r="F64" s="94"/>
      <c r="G64" s="74"/>
      <c r="H64" s="74"/>
      <c r="I64" s="74"/>
      <c r="J64" s="74"/>
      <c r="K64" s="75"/>
      <c r="L64" s="66"/>
      <c r="M64" s="141"/>
      <c r="N64" s="141"/>
      <c r="O64" s="74"/>
      <c r="P64" s="141"/>
      <c r="Q64" s="102"/>
      <c r="R64" s="141"/>
    </row>
    <row r="65" spans="1:18" ht="15.75">
      <c r="A65" s="41"/>
      <c r="B65" s="71">
        <v>32</v>
      </c>
      <c r="C65" s="48"/>
      <c r="D65" s="48" t="s">
        <v>71</v>
      </c>
      <c r="E65" s="84">
        <v>21396163.190000001</v>
      </c>
      <c r="F65" s="110"/>
      <c r="G65" s="74"/>
      <c r="H65" s="74"/>
      <c r="I65" s="74"/>
      <c r="J65" s="74"/>
      <c r="K65" s="75"/>
      <c r="L65" s="66"/>
      <c r="M65" s="141"/>
      <c r="N65" s="141"/>
      <c r="O65" s="74"/>
      <c r="P65" s="141"/>
      <c r="Q65" s="148"/>
      <c r="R65" s="141"/>
    </row>
    <row r="66" spans="1:18" ht="10.5" customHeight="1">
      <c r="A66" s="41"/>
      <c r="B66" s="71"/>
      <c r="C66" s="48"/>
      <c r="D66" s="48"/>
      <c r="E66" s="93"/>
      <c r="F66" s="94"/>
      <c r="G66" s="74"/>
      <c r="H66" s="74"/>
      <c r="I66" s="74"/>
      <c r="J66" s="74"/>
      <c r="K66" s="75"/>
      <c r="L66" s="66"/>
      <c r="M66" s="141"/>
      <c r="N66" s="141"/>
      <c r="O66" s="74"/>
      <c r="P66" s="141"/>
      <c r="Q66" s="148"/>
      <c r="R66" s="141"/>
    </row>
    <row r="67" spans="1:18" ht="15.75">
      <c r="A67" s="41"/>
      <c r="B67" s="71">
        <v>33</v>
      </c>
      <c r="C67" s="48"/>
      <c r="D67" s="48" t="s">
        <v>72</v>
      </c>
      <c r="E67" s="79">
        <v>32649417.610001024</v>
      </c>
      <c r="F67" s="99"/>
      <c r="G67" s="74"/>
      <c r="H67" s="121"/>
      <c r="I67" s="74"/>
      <c r="J67" s="74"/>
      <c r="K67" s="75"/>
      <c r="L67" s="66"/>
      <c r="M67" s="141"/>
      <c r="N67" s="141"/>
      <c r="O67" s="141"/>
      <c r="P67" s="74"/>
      <c r="Q67" s="148"/>
      <c r="R67" s="141"/>
    </row>
    <row r="68" spans="1:18" ht="9" customHeight="1">
      <c r="A68" s="41"/>
      <c r="B68" s="71"/>
      <c r="C68" s="48"/>
      <c r="D68" s="48"/>
      <c r="E68" s="79"/>
      <c r="F68" s="99"/>
      <c r="G68" s="74"/>
      <c r="H68" s="121"/>
      <c r="I68" s="74"/>
      <c r="J68" s="74"/>
      <c r="K68" s="75"/>
      <c r="L68" s="66"/>
      <c r="M68" s="141"/>
      <c r="N68" s="141"/>
      <c r="O68" s="141"/>
      <c r="P68" s="74"/>
      <c r="Q68" s="148"/>
      <c r="R68" s="141"/>
    </row>
    <row r="69" spans="1:18" ht="15.75">
      <c r="A69" s="41"/>
      <c r="B69" s="71">
        <v>34</v>
      </c>
      <c r="C69" s="48"/>
      <c r="D69" s="48" t="s">
        <v>73</v>
      </c>
      <c r="E69" s="84">
        <v>821284</v>
      </c>
      <c r="F69" s="110"/>
      <c r="G69" s="74"/>
      <c r="H69" s="74"/>
      <c r="I69" s="74"/>
      <c r="J69" s="74"/>
      <c r="K69" s="75"/>
      <c r="L69" s="66"/>
      <c r="M69" s="141"/>
      <c r="N69" s="141"/>
      <c r="O69" s="74"/>
      <c r="P69" s="141"/>
      <c r="Q69" s="102"/>
      <c r="R69" s="141"/>
    </row>
    <row r="70" spans="1:18" ht="10.5" customHeight="1">
      <c r="A70" s="41"/>
      <c r="B70" s="71"/>
      <c r="C70" s="48"/>
      <c r="D70" s="48"/>
      <c r="E70" s="93"/>
      <c r="F70" s="94"/>
      <c r="G70" s="74"/>
      <c r="H70" s="74"/>
      <c r="I70" s="74"/>
      <c r="J70" s="74"/>
      <c r="K70" s="75"/>
      <c r="L70" s="66"/>
      <c r="M70" s="141"/>
      <c r="N70" s="141"/>
      <c r="O70" s="76"/>
      <c r="P70" s="74"/>
      <c r="Q70" s="74"/>
      <c r="R70" s="74"/>
    </row>
    <row r="71" spans="1:18" ht="16.5" thickBot="1">
      <c r="A71" s="41"/>
      <c r="B71" s="71">
        <v>35</v>
      </c>
      <c r="C71" s="48"/>
      <c r="D71" s="48" t="s">
        <v>74</v>
      </c>
      <c r="E71" s="126">
        <f>E67-E69</f>
        <v>31828133.610001024</v>
      </c>
      <c r="F71" s="127"/>
      <c r="G71" s="74"/>
      <c r="H71" s="128" t="s">
        <v>75</v>
      </c>
      <c r="I71"/>
      <c r="J71" s="74"/>
      <c r="K71" s="75"/>
      <c r="L71" s="66"/>
      <c r="M71" s="141"/>
      <c r="N71" s="141"/>
      <c r="O71" s="76"/>
      <c r="P71" s="74"/>
      <c r="Q71" s="74"/>
      <c r="R71" s="74"/>
    </row>
    <row r="72" spans="1:18" ht="17.25" thickTop="1" thickBot="1">
      <c r="A72" s="41"/>
      <c r="B72" s="129"/>
      <c r="C72" s="130"/>
      <c r="D72" s="130"/>
      <c r="E72" s="131"/>
      <c r="F72" s="132"/>
      <c r="G72" s="133"/>
      <c r="H72" s="133"/>
      <c r="I72" s="133"/>
      <c r="J72" s="133"/>
      <c r="K72" s="134"/>
      <c r="L72" s="66"/>
      <c r="M72" s="141"/>
      <c r="N72" s="141"/>
      <c r="O72" s="76"/>
      <c r="P72" s="74"/>
      <c r="Q72" s="74"/>
      <c r="R72" s="74"/>
    </row>
    <row r="73" spans="1:18" s="1" customFormat="1" ht="15.75">
      <c r="E73" s="162" t="s">
        <v>75</v>
      </c>
      <c r="L73" s="66"/>
      <c r="M73" s="66"/>
      <c r="N73" s="66"/>
      <c r="O73" s="76"/>
      <c r="P73" s="74"/>
      <c r="Q73" s="74"/>
      <c r="R73" s="74"/>
    </row>
    <row r="74" spans="1:18" ht="15.75">
      <c r="E74" s="163"/>
      <c r="F74" s="137"/>
      <c r="K74" s="138"/>
      <c r="L74" s="66"/>
      <c r="M74" s="141"/>
      <c r="N74" s="141"/>
      <c r="O74" s="1"/>
      <c r="P74" s="1"/>
      <c r="Q74" s="1"/>
      <c r="R74" s="1"/>
    </row>
    <row r="75" spans="1:18">
      <c r="E75" s="162"/>
      <c r="K75" s="1"/>
      <c r="O75" s="1"/>
    </row>
    <row r="76" spans="1:18">
      <c r="E76" s="162"/>
      <c r="K76" s="1"/>
    </row>
    <row r="77" spans="1:18">
      <c r="A77" s="138" t="s">
        <v>76</v>
      </c>
      <c r="E77" s="162"/>
      <c r="G77" s="138" t="s">
        <v>76</v>
      </c>
      <c r="K77" s="138"/>
    </row>
    <row r="78" spans="1:18">
      <c r="A78" s="138" t="s">
        <v>76</v>
      </c>
      <c r="E78" s="162"/>
      <c r="K78" s="1"/>
    </row>
    <row r="79" spans="1:18">
      <c r="A79" s="138" t="s">
        <v>76</v>
      </c>
      <c r="E79" s="162"/>
      <c r="K79" s="1"/>
    </row>
    <row r="80" spans="1:18">
      <c r="E80" s="162"/>
      <c r="K80" s="1"/>
    </row>
    <row r="81" spans="5:55">
      <c r="E81" s="162"/>
      <c r="K81" s="1"/>
    </row>
    <row r="82" spans="5:55" s="1" customFormat="1">
      <c r="E82" s="16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5:55" s="1" customFormat="1">
      <c r="E83" s="16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5:55" s="1" customFormat="1">
      <c r="E84" s="16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5:55" s="1" customFormat="1">
      <c r="E85" s="16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5:55" s="1" customFormat="1">
      <c r="E86" s="16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5:55" s="1" customFormat="1">
      <c r="E87" s="16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5:55" s="1" customFormat="1">
      <c r="E88" s="16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5:55" s="1" customFormat="1">
      <c r="E89" s="16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5:55" s="1" customFormat="1">
      <c r="E90" s="16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5:55" s="1" customFormat="1">
      <c r="E91" s="16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5:55" s="1" customFormat="1">
      <c r="E92" s="16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5:55" s="1" customFormat="1">
      <c r="E93" s="16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5:55" s="1" customFormat="1">
      <c r="E94" s="16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5:55" s="1" customFormat="1">
      <c r="E95" s="16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5:55" s="1" customFormat="1">
      <c r="E96" s="162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5:55" s="1" customFormat="1">
      <c r="E97" s="162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5:55" s="1" customFormat="1">
      <c r="E98" s="162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5:55" s="1" customFormat="1">
      <c r="E99" s="162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5:55" s="1" customFormat="1">
      <c r="E100" s="162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5:55" s="1" customFormat="1">
      <c r="E101" s="16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5:55" s="1" customFormat="1">
      <c r="E102" s="162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5:55" s="1" customFormat="1">
      <c r="E103" s="16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5:55" s="1" customFormat="1">
      <c r="E104" s="162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5:55" s="1" customFormat="1">
      <c r="E105" s="135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5:55" s="1" customFormat="1">
      <c r="E106" s="135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5:55" s="1" customFormat="1">
      <c r="E107" s="135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5:55" s="1" customFormat="1">
      <c r="E108" s="135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5:55" s="1" customFormat="1">
      <c r="E109" s="135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5:55" s="1" customFormat="1">
      <c r="E110" s="135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5:55" s="1" customFormat="1">
      <c r="E111" s="135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5:55" s="1" customFormat="1">
      <c r="E112" s="135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5:55" s="1" customFormat="1">
      <c r="E113" s="135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5:55" s="1" customFormat="1">
      <c r="E114" s="135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5:55" s="1" customFormat="1">
      <c r="E115" s="135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5:55" s="1" customFormat="1">
      <c r="E116" s="135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5:55" s="1" customFormat="1">
      <c r="E117" s="135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5:55" s="1" customFormat="1">
      <c r="E118" s="135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5:55" s="1" customFormat="1">
      <c r="E119" s="135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5:55" s="1" customFormat="1">
      <c r="E120" s="135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5:55" s="1" customFormat="1">
      <c r="E121" s="135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5:55" s="1" customFormat="1">
      <c r="E122" s="135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5:55" s="1" customFormat="1">
      <c r="E123" s="135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5:55" s="1" customFormat="1">
      <c r="E124" s="135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5:55" s="1" customFormat="1">
      <c r="E125" s="135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5:55" s="1" customFormat="1">
      <c r="E126" s="135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5:55" s="1" customFormat="1">
      <c r="E127" s="135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5:55" s="1" customFormat="1">
      <c r="E128" s="135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5:55" s="1" customFormat="1">
      <c r="E129" s="135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5:55" s="1" customFormat="1">
      <c r="E130" s="135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5:55" s="1" customFormat="1">
      <c r="E131" s="135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5:55" s="1" customFormat="1">
      <c r="E132" s="135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5:55" s="1" customFormat="1">
      <c r="E133" s="135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5:55" s="1" customFormat="1">
      <c r="E134" s="135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5:55" s="1" customFormat="1">
      <c r="E135" s="135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5:55" s="1" customFormat="1">
      <c r="E136" s="135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5:55" s="1" customFormat="1">
      <c r="E137" s="135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5:55" s="1" customFormat="1">
      <c r="E138" s="135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5:55" s="1" customFormat="1">
      <c r="E139" s="135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5:55" s="1" customFormat="1">
      <c r="E140" s="135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5:55" s="1" customFormat="1">
      <c r="E141" s="135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5:55" s="1" customFormat="1">
      <c r="E142" s="135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5:55" s="1" customFormat="1">
      <c r="E143" s="135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5:55" s="1" customFormat="1">
      <c r="E144" s="135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5:55" s="1" customFormat="1">
      <c r="E145" s="135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5:55" s="1" customFormat="1">
      <c r="E146" s="135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5:55" s="1" customFormat="1">
      <c r="E147" s="135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5:55" s="1" customFormat="1">
      <c r="E148" s="135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5:55" s="1" customFormat="1">
      <c r="E149" s="135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5:55" s="1" customFormat="1">
      <c r="E150" s="135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5:55" s="1" customFormat="1">
      <c r="E151" s="135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5:55" s="1" customFormat="1">
      <c r="E152" s="135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5:55" s="1" customFormat="1">
      <c r="E153" s="135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5:55" s="1" customFormat="1">
      <c r="E154" s="135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5:55" s="1" customFormat="1">
      <c r="E155" s="135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5:55" s="1" customFormat="1">
      <c r="E156" s="135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5:55" s="1" customFormat="1">
      <c r="E157" s="135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5:55" s="1" customFormat="1">
      <c r="E158" s="135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5:55" s="1" customFormat="1">
      <c r="E159" s="135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5:55" s="1" customFormat="1">
      <c r="E160" s="135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5:55" s="1" customFormat="1">
      <c r="E161" s="135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5:55" s="1" customFormat="1">
      <c r="E162" s="135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5:55" s="1" customFormat="1">
      <c r="E163" s="135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5:55" s="1" customFormat="1">
      <c r="E164" s="135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5:55" s="1" customFormat="1">
      <c r="E165" s="135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5:55" s="1" customFormat="1">
      <c r="E166" s="135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</row>
    <row r="167" spans="5:55" s="1" customFormat="1">
      <c r="E167" s="135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</row>
    <row r="168" spans="5:55" s="1" customFormat="1">
      <c r="E168" s="135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</row>
    <row r="169" spans="5:55" s="1" customFormat="1">
      <c r="E169" s="135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</row>
    <row r="170" spans="5:55" s="1" customFormat="1">
      <c r="E170" s="135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</row>
    <row r="171" spans="5:55" s="1" customFormat="1">
      <c r="E171" s="135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</row>
    <row r="172" spans="5:55" s="1" customFormat="1">
      <c r="E172" s="135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</row>
    <row r="173" spans="5:55" s="1" customFormat="1">
      <c r="E173" s="135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</row>
    <row r="174" spans="5:55" s="1" customFormat="1">
      <c r="E174" s="135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</row>
    <row r="175" spans="5:55" s="1" customFormat="1">
      <c r="E175" s="135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5:55" s="1" customFormat="1">
      <c r="E176" s="135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</row>
    <row r="177" spans="5:55" s="1" customFormat="1">
      <c r="E177" s="135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8" spans="5:55" s="1" customFormat="1">
      <c r="E178" s="135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</row>
    <row r="179" spans="5:55" s="1" customFormat="1">
      <c r="E179" s="135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</row>
    <row r="180" spans="5:55" s="1" customFormat="1">
      <c r="E180" s="135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</row>
    <row r="181" spans="5:55" s="1" customFormat="1">
      <c r="E181" s="135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</row>
    <row r="182" spans="5:55" s="1" customFormat="1">
      <c r="E182" s="135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</row>
    <row r="183" spans="5:55" s="1" customFormat="1">
      <c r="E183" s="135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</row>
    <row r="184" spans="5:55" s="1" customFormat="1">
      <c r="E184" s="135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</row>
    <row r="185" spans="5:55" s="1" customFormat="1">
      <c r="E185" s="135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</row>
    <row r="186" spans="5:55" s="1" customFormat="1">
      <c r="E186" s="135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</row>
    <row r="187" spans="5:55" s="1" customFormat="1">
      <c r="E187" s="135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</row>
    <row r="188" spans="5:55" s="1" customFormat="1">
      <c r="E188" s="135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</row>
    <row r="189" spans="5:55" s="1" customFormat="1">
      <c r="E189" s="135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</row>
    <row r="190" spans="5:55" s="1" customFormat="1">
      <c r="E190" s="135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</row>
    <row r="191" spans="5:55" s="1" customFormat="1">
      <c r="E191" s="135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</row>
    <row r="192" spans="5:55" s="1" customFormat="1">
      <c r="E192" s="135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</row>
    <row r="193" spans="5:55" s="1" customFormat="1">
      <c r="E193" s="135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</row>
    <row r="194" spans="5:55" s="1" customFormat="1">
      <c r="E194" s="135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</row>
    <row r="195" spans="5:55" s="1" customFormat="1">
      <c r="E195" s="135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</row>
    <row r="196" spans="5:55" s="1" customFormat="1">
      <c r="E196" s="135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</row>
    <row r="197" spans="5:55" s="1" customFormat="1">
      <c r="E197" s="135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</row>
    <row r="198" spans="5:55" s="1" customFormat="1">
      <c r="E198" s="135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</row>
    <row r="199" spans="5:55" s="1" customFormat="1">
      <c r="E199" s="135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</row>
    <row r="200" spans="5:55" s="1" customFormat="1">
      <c r="E200" s="135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</row>
    <row r="201" spans="5:55" s="1" customFormat="1">
      <c r="E201" s="135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</row>
    <row r="202" spans="5:55" s="1" customFormat="1">
      <c r="E202" s="135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5:55" s="1" customFormat="1">
      <c r="E203" s="135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</row>
    <row r="204" spans="5:55" s="1" customFormat="1">
      <c r="E204" s="135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5:55" s="1" customFormat="1">
      <c r="E205" s="135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</row>
    <row r="206" spans="5:55" s="1" customFormat="1">
      <c r="E206" s="135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</row>
    <row r="207" spans="5:55" s="1" customFormat="1">
      <c r="E207" s="135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</row>
    <row r="208" spans="5:55" s="1" customFormat="1">
      <c r="E208" s="135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</row>
    <row r="209" spans="5:55" s="1" customFormat="1">
      <c r="E209" s="135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</row>
    <row r="210" spans="5:55" s="1" customFormat="1">
      <c r="E210" s="135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</row>
    <row r="211" spans="5:55" s="1" customFormat="1">
      <c r="E211" s="135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</row>
    <row r="212" spans="5:55" s="1" customFormat="1">
      <c r="E212" s="135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</row>
    <row r="213" spans="5:55" s="1" customFormat="1">
      <c r="E213" s="135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</row>
    <row r="214" spans="5:55" s="1" customFormat="1">
      <c r="E214" s="135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</row>
    <row r="215" spans="5:55" s="1" customFormat="1">
      <c r="E215" s="135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</row>
    <row r="216" spans="5:55" s="1" customFormat="1">
      <c r="E216" s="135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</row>
    <row r="217" spans="5:55" s="1" customFormat="1">
      <c r="E217" s="135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</row>
    <row r="218" spans="5:55" s="1" customFormat="1">
      <c r="E218" s="135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</row>
    <row r="219" spans="5:55" s="1" customFormat="1">
      <c r="E219" s="135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</row>
    <row r="220" spans="5:55" s="1" customFormat="1">
      <c r="E220" s="135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</row>
    <row r="221" spans="5:55" s="1" customFormat="1">
      <c r="E221" s="135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</row>
    <row r="222" spans="5:55" s="1" customFormat="1">
      <c r="E222" s="135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</row>
    <row r="223" spans="5:55" s="1" customFormat="1">
      <c r="E223" s="135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</row>
    <row r="224" spans="5:55" s="1" customFormat="1">
      <c r="E224" s="135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</row>
    <row r="225" spans="5:55" s="1" customFormat="1">
      <c r="E225" s="135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</row>
    <row r="226" spans="5:55" s="1" customFormat="1">
      <c r="E226" s="135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</row>
    <row r="227" spans="5:55" s="1" customFormat="1">
      <c r="E227" s="135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</row>
    <row r="228" spans="5:55" s="1" customFormat="1">
      <c r="E228" s="135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</row>
    <row r="229" spans="5:55" s="1" customFormat="1">
      <c r="E229" s="135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</row>
    <row r="230" spans="5:55" s="1" customFormat="1">
      <c r="E230" s="135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</row>
    <row r="231" spans="5:55" s="1" customFormat="1">
      <c r="E231" s="135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</row>
    <row r="232" spans="5:55" s="1" customFormat="1">
      <c r="E232" s="135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</row>
    <row r="233" spans="5:55" s="1" customFormat="1">
      <c r="E233" s="135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</row>
    <row r="234" spans="5:55" s="1" customFormat="1">
      <c r="E234" s="135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</row>
    <row r="235" spans="5:55" s="1" customFormat="1">
      <c r="E235" s="135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</row>
    <row r="236" spans="5:55" s="1" customFormat="1">
      <c r="E236" s="135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</row>
    <row r="237" spans="5:55" s="1" customFormat="1">
      <c r="E237" s="135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</row>
    <row r="238" spans="5:55" s="1" customFormat="1">
      <c r="E238" s="135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</row>
    <row r="239" spans="5:55" s="1" customFormat="1">
      <c r="E239" s="135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</row>
    <row r="240" spans="5:55" s="1" customFormat="1">
      <c r="E240" s="135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</row>
    <row r="241" spans="5:55" s="1" customFormat="1">
      <c r="E241" s="135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</row>
    <row r="242" spans="5:55" s="1" customFormat="1">
      <c r="E242" s="135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</row>
    <row r="243" spans="5:55" s="1" customFormat="1">
      <c r="E243" s="135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</row>
    <row r="244" spans="5:55" s="1" customFormat="1">
      <c r="E244" s="135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</row>
    <row r="245" spans="5:55" s="1" customFormat="1">
      <c r="E245" s="135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</row>
    <row r="246" spans="5:55" s="1" customFormat="1">
      <c r="E246" s="135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</row>
    <row r="247" spans="5:55" s="1" customFormat="1">
      <c r="E247" s="135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</row>
    <row r="248" spans="5:55" s="1" customFormat="1">
      <c r="E248" s="135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</row>
    <row r="249" spans="5:55" s="1" customFormat="1">
      <c r="E249" s="135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</row>
    <row r="250" spans="5:55" s="1" customFormat="1">
      <c r="E250" s="135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</row>
    <row r="251" spans="5:55" s="1" customFormat="1">
      <c r="E251" s="135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</row>
    <row r="252" spans="5:55" s="1" customFormat="1">
      <c r="E252" s="135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</row>
    <row r="253" spans="5:55" s="1" customFormat="1">
      <c r="E253" s="135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</row>
    <row r="254" spans="5:55" s="1" customFormat="1">
      <c r="E254" s="135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</row>
    <row r="255" spans="5:55" s="1" customFormat="1">
      <c r="E255" s="135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</row>
    <row r="256" spans="5:55" s="1" customFormat="1">
      <c r="E256" s="135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</row>
    <row r="257" spans="5:55" s="1" customFormat="1">
      <c r="E257" s="135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</row>
    <row r="258" spans="5:55" s="1" customFormat="1">
      <c r="E258" s="135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</row>
    <row r="259" spans="5:55" s="1" customFormat="1">
      <c r="E259" s="135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</row>
    <row r="260" spans="5:55" s="1" customFormat="1">
      <c r="E260" s="135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</row>
    <row r="261" spans="5:55" s="1" customFormat="1">
      <c r="E261" s="135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</row>
    <row r="262" spans="5:55" s="1" customFormat="1">
      <c r="E262" s="135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</row>
    <row r="263" spans="5:55" s="1" customFormat="1">
      <c r="E263" s="135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</row>
    <row r="264" spans="5:55" s="1" customFormat="1">
      <c r="E264" s="135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</row>
    <row r="265" spans="5:55" s="1" customFormat="1">
      <c r="E265" s="135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</row>
    <row r="266" spans="5:55" s="1" customFormat="1">
      <c r="E266" s="135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</row>
    <row r="267" spans="5:55" s="1" customFormat="1">
      <c r="E267" s="135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</row>
    <row r="268" spans="5:55" s="1" customFormat="1">
      <c r="E268" s="135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</row>
    <row r="269" spans="5:55" s="1" customFormat="1">
      <c r="E269" s="135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</row>
    <row r="270" spans="5:55" s="1" customFormat="1">
      <c r="E270" s="135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</row>
    <row r="271" spans="5:55" s="1" customFormat="1">
      <c r="E271" s="135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</row>
    <row r="272" spans="5:55" s="1" customFormat="1">
      <c r="E272" s="135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</row>
    <row r="273" spans="5:55" s="1" customFormat="1">
      <c r="E273" s="135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</row>
    <row r="274" spans="5:55" s="1" customFormat="1">
      <c r="E274" s="135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</row>
    <row r="275" spans="5:55" s="1" customFormat="1">
      <c r="E275" s="135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</row>
    <row r="276" spans="5:55" s="1" customFormat="1">
      <c r="E276" s="135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</row>
    <row r="277" spans="5:55" s="1" customFormat="1">
      <c r="E277" s="135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</row>
    <row r="278" spans="5:55" s="1" customFormat="1">
      <c r="E278" s="135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</row>
    <row r="279" spans="5:55" s="1" customFormat="1">
      <c r="E279" s="135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</row>
    <row r="280" spans="5:55" s="1" customFormat="1">
      <c r="E280" s="135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</row>
    <row r="281" spans="5:55" s="1" customFormat="1">
      <c r="E281" s="135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</row>
    <row r="282" spans="5:55" s="1" customFormat="1">
      <c r="E282" s="135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</row>
    <row r="283" spans="5:55" s="1" customFormat="1">
      <c r="E283" s="135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</row>
    <row r="284" spans="5:55" s="1" customFormat="1">
      <c r="E284" s="135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</row>
    <row r="285" spans="5:55" s="1" customFormat="1">
      <c r="E285" s="135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</row>
    <row r="286" spans="5:55" s="1" customFormat="1">
      <c r="E286" s="135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</row>
    <row r="287" spans="5:55" s="1" customFormat="1">
      <c r="E287" s="135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</row>
    <row r="288" spans="5:55" s="1" customFormat="1">
      <c r="E288" s="135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</row>
    <row r="289" spans="5:55" s="1" customFormat="1">
      <c r="E289" s="135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</row>
    <row r="290" spans="5:55" s="1" customFormat="1">
      <c r="E290" s="135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</row>
    <row r="291" spans="5:55" s="1" customFormat="1">
      <c r="E291" s="135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</row>
    <row r="292" spans="5:55" s="1" customFormat="1">
      <c r="E292" s="135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</row>
    <row r="293" spans="5:55" s="1" customFormat="1">
      <c r="E293" s="135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</row>
    <row r="294" spans="5:55" s="1" customFormat="1">
      <c r="E294" s="135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</row>
    <row r="295" spans="5:55" s="1" customFormat="1">
      <c r="E295" s="135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</row>
    <row r="296" spans="5:55" s="1" customFormat="1">
      <c r="E296" s="135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</row>
    <row r="297" spans="5:55" s="1" customFormat="1">
      <c r="E297" s="135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</row>
    <row r="298" spans="5:55" s="1" customFormat="1">
      <c r="E298" s="135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</row>
    <row r="299" spans="5:55" s="1" customFormat="1">
      <c r="E299" s="135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</row>
    <row r="300" spans="5:55" s="1" customFormat="1">
      <c r="E300" s="135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</row>
    <row r="301" spans="5:55" s="1" customFormat="1">
      <c r="E301" s="135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</row>
    <row r="302" spans="5:55" s="1" customFormat="1">
      <c r="E302" s="135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</row>
    <row r="303" spans="5:55" s="1" customFormat="1">
      <c r="E303" s="135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</row>
    <row r="304" spans="5:55" s="1" customFormat="1">
      <c r="E304" s="135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</row>
  </sheetData>
  <sheetProtection selectLockedCells="1" selectUnlockedCells="1"/>
  <dataConsolidate/>
  <mergeCells count="1">
    <mergeCell ref="B3:I3"/>
  </mergeCells>
  <printOptions gridLinesSet="0"/>
  <pageMargins left="0" right="0" top="0.8" bottom="0.38" header="0" footer="0.38"/>
  <pageSetup scale="7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43"/>
  <sheetViews>
    <sheetView zoomScale="75" workbookViewId="0"/>
  </sheetViews>
  <sheetFormatPr defaultColWidth="8.85546875" defaultRowHeight="12.75"/>
  <cols>
    <col min="1" max="1" width="45.7109375" style="166" customWidth="1"/>
    <col min="2" max="2" width="11.7109375" style="166" hidden="1" customWidth="1"/>
    <col min="3" max="3" width="7" style="169" customWidth="1"/>
    <col min="4" max="4" width="11.28515625" style="166" bestFit="1" customWidth="1"/>
    <col min="5" max="5" width="2.7109375" style="166" customWidth="1"/>
    <col min="6" max="6" width="10.28515625" style="166" bestFit="1" customWidth="1"/>
    <col min="7" max="16384" width="8.85546875" style="166"/>
  </cols>
  <sheetData>
    <row r="5" spans="1:9">
      <c r="A5" s="249" t="s">
        <v>84</v>
      </c>
      <c r="B5" s="249"/>
      <c r="C5" s="249"/>
      <c r="D5" s="249"/>
      <c r="E5" s="249"/>
      <c r="F5" s="249"/>
    </row>
    <row r="6" spans="1:9">
      <c r="A6" s="249" t="s">
        <v>85</v>
      </c>
      <c r="B6" s="249"/>
      <c r="C6" s="249"/>
      <c r="D6" s="249"/>
      <c r="E6" s="249"/>
      <c r="F6" s="249"/>
    </row>
    <row r="7" spans="1:9">
      <c r="A7" s="250" t="s">
        <v>86</v>
      </c>
      <c r="B7" s="250"/>
      <c r="C7" s="250"/>
      <c r="D7" s="250"/>
      <c r="E7" s="250"/>
      <c r="F7" s="250"/>
    </row>
    <row r="8" spans="1:9">
      <c r="A8" s="249" t="s">
        <v>87</v>
      </c>
      <c r="B8" s="249"/>
      <c r="C8" s="249"/>
      <c r="D8" s="249"/>
      <c r="E8" s="249"/>
      <c r="F8" s="249"/>
    </row>
    <row r="10" spans="1:9">
      <c r="C10" s="167"/>
      <c r="D10" s="168" t="s">
        <v>88</v>
      </c>
    </row>
    <row r="11" spans="1:9">
      <c r="D11" s="170"/>
    </row>
    <row r="12" spans="1:9">
      <c r="A12" s="171" t="s">
        <v>89</v>
      </c>
      <c r="B12" s="172" t="s">
        <v>90</v>
      </c>
      <c r="C12" s="173"/>
      <c r="D12" s="174">
        <v>5228403</v>
      </c>
      <c r="F12" s="175"/>
    </row>
    <row r="13" spans="1:9">
      <c r="A13" s="171" t="s">
        <v>91</v>
      </c>
      <c r="B13" s="172" t="s">
        <v>92</v>
      </c>
      <c r="C13" s="173"/>
      <c r="D13" s="176">
        <v>-1311322</v>
      </c>
      <c r="F13" s="175"/>
    </row>
    <row r="14" spans="1:9">
      <c r="C14" s="166"/>
      <c r="D14" s="177"/>
      <c r="F14" s="164"/>
      <c r="G14" s="164"/>
      <c r="H14" s="164"/>
      <c r="I14" s="164"/>
    </row>
    <row r="15" spans="1:9">
      <c r="A15" s="171" t="s">
        <v>93</v>
      </c>
      <c r="B15" s="172" t="s">
        <v>94</v>
      </c>
      <c r="C15" s="173"/>
      <c r="D15" s="178">
        <f>SUM(D12:D14)</f>
        <v>3917081</v>
      </c>
      <c r="F15" s="175"/>
    </row>
    <row r="16" spans="1:9">
      <c r="A16" s="171"/>
      <c r="B16" s="172"/>
      <c r="C16" s="173"/>
      <c r="D16" s="178"/>
      <c r="F16" s="175"/>
    </row>
    <row r="17" spans="1:6">
      <c r="A17" s="171" t="s">
        <v>95</v>
      </c>
      <c r="B17" s="172"/>
      <c r="C17" s="173"/>
      <c r="D17" s="178"/>
      <c r="F17" s="175"/>
    </row>
    <row r="18" spans="1:6">
      <c r="A18" s="171" t="s">
        <v>96</v>
      </c>
      <c r="B18" s="172" t="s">
        <v>97</v>
      </c>
      <c r="C18" s="173"/>
      <c r="D18" s="178">
        <v>820065</v>
      </c>
      <c r="F18" s="175"/>
    </row>
    <row r="19" spans="1:6">
      <c r="A19" s="171" t="s">
        <v>98</v>
      </c>
      <c r="B19" s="172" t="s">
        <v>99</v>
      </c>
      <c r="C19" s="173"/>
      <c r="D19" s="178">
        <v>375900</v>
      </c>
      <c r="F19" s="175"/>
    </row>
    <row r="20" spans="1:6">
      <c r="A20" s="171" t="s">
        <v>100</v>
      </c>
      <c r="B20" s="172" t="s">
        <v>101</v>
      </c>
      <c r="C20" s="173"/>
      <c r="D20" s="178">
        <v>190263</v>
      </c>
      <c r="F20" s="175"/>
    </row>
    <row r="21" spans="1:6">
      <c r="A21" s="171" t="s">
        <v>102</v>
      </c>
      <c r="B21" s="172" t="s">
        <v>103</v>
      </c>
      <c r="C21" s="173"/>
      <c r="D21" s="178">
        <v>19626</v>
      </c>
      <c r="F21" s="175"/>
    </row>
    <row r="22" spans="1:6">
      <c r="A22" s="171" t="s">
        <v>104</v>
      </c>
      <c r="B22" s="172" t="s">
        <v>105</v>
      </c>
      <c r="C22" s="173"/>
      <c r="D22" s="178">
        <v>-133419</v>
      </c>
      <c r="F22" s="175"/>
    </row>
    <row r="23" spans="1:6">
      <c r="A23" s="171" t="s">
        <v>106</v>
      </c>
      <c r="B23" s="172" t="s">
        <v>107</v>
      </c>
      <c r="C23" s="173"/>
      <c r="D23" s="178">
        <v>1507</v>
      </c>
      <c r="F23" s="175"/>
    </row>
    <row r="24" spans="1:6">
      <c r="A24" s="171" t="s">
        <v>108</v>
      </c>
      <c r="B24" s="172" t="s">
        <v>109</v>
      </c>
      <c r="C24" s="173"/>
      <c r="D24" s="178">
        <v>14195</v>
      </c>
      <c r="F24" s="175"/>
    </row>
    <row r="25" spans="1:6" ht="4.5" customHeight="1">
      <c r="A25" s="171"/>
      <c r="B25" s="172"/>
      <c r="C25" s="173"/>
      <c r="D25" s="178"/>
      <c r="F25" s="175"/>
    </row>
    <row r="26" spans="1:6">
      <c r="A26" s="171"/>
      <c r="B26" s="172"/>
      <c r="C26" s="173"/>
      <c r="D26" s="178"/>
      <c r="F26" s="175"/>
    </row>
    <row r="27" spans="1:6">
      <c r="A27" s="171" t="s">
        <v>110</v>
      </c>
      <c r="B27" s="172"/>
      <c r="C27" s="173"/>
      <c r="D27" s="178"/>
      <c r="F27" s="175"/>
    </row>
    <row r="28" spans="1:6">
      <c r="A28" s="171" t="s">
        <v>111</v>
      </c>
      <c r="B28" s="172" t="s">
        <v>112</v>
      </c>
      <c r="C28" s="173"/>
      <c r="D28" s="178">
        <v>41450</v>
      </c>
      <c r="F28" s="175"/>
    </row>
    <row r="29" spans="1:6">
      <c r="A29" s="171" t="s">
        <v>113</v>
      </c>
      <c r="B29" s="172" t="s">
        <v>114</v>
      </c>
      <c r="C29" s="173"/>
      <c r="D29" s="178">
        <v>375900</v>
      </c>
      <c r="F29" s="175"/>
    </row>
    <row r="30" spans="1:6">
      <c r="A30" s="171" t="s">
        <v>115</v>
      </c>
      <c r="B30" s="172" t="s">
        <v>116</v>
      </c>
      <c r="C30" s="173"/>
      <c r="D30" s="178">
        <v>13990</v>
      </c>
      <c r="F30" s="175"/>
    </row>
    <row r="31" spans="1:6">
      <c r="A31" s="171" t="s">
        <v>117</v>
      </c>
      <c r="B31" s="172" t="s">
        <v>118</v>
      </c>
      <c r="C31" s="173"/>
      <c r="D31" s="178">
        <v>35665</v>
      </c>
      <c r="F31" s="175"/>
    </row>
    <row r="32" spans="1:6">
      <c r="A32" s="171" t="s">
        <v>119</v>
      </c>
      <c r="B32" s="172"/>
      <c r="C32" s="173"/>
      <c r="D32" s="178">
        <v>14814</v>
      </c>
      <c r="F32" s="175"/>
    </row>
    <row r="33" spans="1:6">
      <c r="A33" s="171" t="s">
        <v>120</v>
      </c>
      <c r="B33" s="172"/>
      <c r="C33" s="173"/>
      <c r="D33" s="178">
        <v>4480</v>
      </c>
      <c r="F33" s="175"/>
    </row>
    <row r="34" spans="1:6" ht="14.25" customHeight="1">
      <c r="A34" s="171" t="s">
        <v>121</v>
      </c>
      <c r="B34" s="172"/>
      <c r="C34" s="173"/>
      <c r="D34" s="178">
        <v>16716</v>
      </c>
      <c r="F34" s="175"/>
    </row>
    <row r="35" spans="1:6">
      <c r="A35" s="171" t="s">
        <v>122</v>
      </c>
      <c r="B35" s="172" t="s">
        <v>123</v>
      </c>
      <c r="C35" s="173"/>
      <c r="D35" s="176">
        <v>4829</v>
      </c>
    </row>
    <row r="36" spans="1:6">
      <c r="A36" s="171"/>
      <c r="B36" s="172"/>
      <c r="C36" s="173"/>
      <c r="D36" s="178"/>
    </row>
    <row r="37" spans="1:6" ht="13.5" thickBot="1">
      <c r="A37" s="171" t="s">
        <v>124</v>
      </c>
      <c r="B37" s="172" t="s">
        <v>125</v>
      </c>
      <c r="C37" s="173"/>
      <c r="D37" s="179">
        <f>+D15-SUM(D18:D24)+SUM(D28:D35)</f>
        <v>3136788</v>
      </c>
      <c r="F37" s="180"/>
    </row>
    <row r="38" spans="1:6" ht="13.5" thickTop="1">
      <c r="A38" s="171"/>
      <c r="B38" s="172"/>
      <c r="C38" s="173"/>
      <c r="D38" s="175"/>
    </row>
    <row r="39" spans="1:6" ht="13.5" thickBot="1">
      <c r="A39" s="171" t="s">
        <v>126</v>
      </c>
      <c r="B39" s="172" t="s">
        <v>127</v>
      </c>
      <c r="C39" s="173"/>
      <c r="D39" s="181">
        <v>225138</v>
      </c>
    </row>
    <row r="40" spans="1:6" ht="13.5" thickTop="1">
      <c r="A40" s="171"/>
      <c r="B40" s="172"/>
      <c r="C40" s="173"/>
      <c r="D40" s="178"/>
    </row>
    <row r="41" spans="1:6" ht="13.5" thickBot="1">
      <c r="A41" s="171" t="s">
        <v>128</v>
      </c>
      <c r="B41" s="172" t="s">
        <v>129</v>
      </c>
      <c r="C41" s="173"/>
      <c r="D41" s="182">
        <f>ROUND(+D39/D37,4)</f>
        <v>7.1800000000000003E-2</v>
      </c>
    </row>
    <row r="42" spans="1:6" ht="13.5" thickTop="1">
      <c r="D42" s="178"/>
    </row>
    <row r="43" spans="1:6">
      <c r="A43" s="166" t="s">
        <v>130</v>
      </c>
    </row>
  </sheetData>
  <mergeCells count="4">
    <mergeCell ref="A5:F5"/>
    <mergeCell ref="A6:F6"/>
    <mergeCell ref="A7:F7"/>
    <mergeCell ref="A8:F8"/>
  </mergeCells>
  <printOptions horizontalCentered="1"/>
  <pageMargins left="0.87" right="0.25" top="0.37" bottom="0.72" header="0" footer="0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3"/>
  <sheetViews>
    <sheetView tabSelected="1" zoomScale="75" workbookViewId="0">
      <selection activeCell="H7" sqref="H7"/>
    </sheetView>
  </sheetViews>
  <sheetFormatPr defaultColWidth="8.85546875" defaultRowHeight="12.75"/>
  <cols>
    <col min="1" max="1" width="25.7109375" style="166" customWidth="1"/>
    <col min="2" max="4" width="8.7109375" style="166" hidden="1" customWidth="1"/>
    <col min="5" max="5" width="11.7109375" style="166" customWidth="1"/>
    <col min="6" max="6" width="2.7109375" style="166" customWidth="1"/>
    <col min="7" max="7" width="14.42578125" style="166" customWidth="1"/>
    <col min="8" max="8" width="5.42578125" style="166" customWidth="1"/>
    <col min="9" max="9" width="13" style="166" customWidth="1"/>
    <col min="10" max="10" width="3.28515625" style="166" customWidth="1"/>
    <col min="11" max="11" width="12.7109375" style="166" customWidth="1"/>
    <col min="12" max="12" width="3.85546875" style="166" customWidth="1"/>
    <col min="13" max="16384" width="8.85546875" style="166"/>
  </cols>
  <sheetData>
    <row r="5" spans="1:12">
      <c r="A5" s="183" t="str">
        <f>'Exhibit 1(B) - 5Qtr Avg'!A5:F5</f>
        <v>THE CONNECTICUT LIGHT AND POWER COMPANY DBA EVERSOURCE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>
      <c r="A6" s="183" t="s">
        <v>131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>
      <c r="A7" s="183" t="s">
        <v>132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</row>
    <row r="8" spans="1:12">
      <c r="A8" s="185" t="str">
        <f>+'Exhibit 1(B) - 5Qtr Avg'!A7</f>
        <v xml:space="preserve">For the 12 Months Ended December 31, 2015 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2">
      <c r="A9" s="183" t="s">
        <v>87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1:12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1:12">
      <c r="A11" s="184"/>
      <c r="B11" s="184"/>
      <c r="C11" s="184"/>
      <c r="D11" s="184"/>
      <c r="F11" s="186"/>
      <c r="G11" s="168" t="s">
        <v>133</v>
      </c>
      <c r="H11" s="186"/>
      <c r="I11" s="186"/>
      <c r="J11" s="187" t="s">
        <v>134</v>
      </c>
      <c r="K11" s="187"/>
      <c r="L11" s="187"/>
    </row>
    <row r="12" spans="1:12" ht="3.95" customHeight="1">
      <c r="A12" s="184"/>
      <c r="B12" s="184"/>
      <c r="C12" s="184"/>
      <c r="D12" s="184"/>
      <c r="E12" s="186"/>
      <c r="F12" s="186"/>
      <c r="G12" s="186"/>
      <c r="H12" s="186"/>
      <c r="I12" s="186"/>
      <c r="J12" s="184"/>
    </row>
    <row r="13" spans="1:12">
      <c r="G13" s="188" t="s">
        <v>135</v>
      </c>
      <c r="I13" s="189"/>
      <c r="K13" s="188" t="s">
        <v>135</v>
      </c>
    </row>
    <row r="14" spans="1:12">
      <c r="A14" s="190" t="s">
        <v>136</v>
      </c>
      <c r="B14" s="190" t="s">
        <v>137</v>
      </c>
      <c r="C14" s="190" t="s">
        <v>138</v>
      </c>
      <c r="D14" s="190"/>
      <c r="G14" s="191">
        <v>2657703</v>
      </c>
      <c r="H14" s="192"/>
      <c r="I14" s="192"/>
      <c r="J14" s="178"/>
      <c r="K14" s="193">
        <f>ROUND(G14/$G$18,6)</f>
        <v>0.45848899999999998</v>
      </c>
    </row>
    <row r="15" spans="1:12">
      <c r="A15" s="190" t="s">
        <v>139</v>
      </c>
      <c r="B15" s="190" t="s">
        <v>140</v>
      </c>
      <c r="C15" s="190" t="s">
        <v>141</v>
      </c>
      <c r="D15" s="190"/>
      <c r="F15" s="164"/>
      <c r="G15" s="175">
        <v>116893</v>
      </c>
      <c r="H15" s="192"/>
      <c r="I15" s="192"/>
      <c r="J15" s="178"/>
      <c r="K15" s="193">
        <f>ROUND(G15/$G$18,6)</f>
        <v>2.0166E-2</v>
      </c>
    </row>
    <row r="16" spans="1:12">
      <c r="A16" s="194" t="s">
        <v>142</v>
      </c>
      <c r="B16" s="194" t="s">
        <v>143</v>
      </c>
      <c r="C16" s="194" t="s">
        <v>144</v>
      </c>
      <c r="D16" s="194"/>
      <c r="G16" s="176">
        <v>3022065</v>
      </c>
      <c r="H16" s="192"/>
      <c r="I16" s="192"/>
      <c r="J16" s="178"/>
      <c r="K16" s="195">
        <f>ROUND(G16/$G$18,6)</f>
        <v>0.52134599999999998</v>
      </c>
    </row>
    <row r="17" spans="1:12">
      <c r="A17" s="194"/>
      <c r="B17" s="194"/>
      <c r="C17" s="194"/>
      <c r="D17" s="194"/>
      <c r="E17" s="196"/>
      <c r="F17" s="196"/>
      <c r="G17" s="196"/>
      <c r="H17" s="164"/>
      <c r="I17" s="175"/>
      <c r="J17" s="178"/>
      <c r="K17" s="193"/>
    </row>
    <row r="18" spans="1:12" ht="13.5" thickBot="1">
      <c r="A18" s="197" t="s">
        <v>145</v>
      </c>
      <c r="B18" s="197" t="s">
        <v>146</v>
      </c>
      <c r="C18" s="197" t="s">
        <v>147</v>
      </c>
      <c r="D18" s="197"/>
      <c r="G18" s="198">
        <f>ROUND(SUM(G14:G17),6)</f>
        <v>5796661</v>
      </c>
      <c r="H18" s="164"/>
      <c r="I18" s="192"/>
      <c r="J18" s="175"/>
      <c r="K18" s="199">
        <f>ROUND(SUM(K14:K16),4)</f>
        <v>1</v>
      </c>
      <c r="L18" s="200"/>
    </row>
    <row r="19" spans="1:12" ht="13.5" thickTop="1">
      <c r="A19" s="197"/>
      <c r="B19" s="197"/>
      <c r="C19" s="197"/>
      <c r="D19" s="197"/>
      <c r="E19" s="196"/>
      <c r="F19" s="196"/>
      <c r="G19" s="196"/>
      <c r="H19" s="196"/>
      <c r="I19" s="196"/>
      <c r="K19" s="175"/>
    </row>
    <row r="20" spans="1:12">
      <c r="G20" s="187" t="s">
        <v>148</v>
      </c>
      <c r="H20" s="187"/>
      <c r="I20" s="187"/>
      <c r="J20" s="187"/>
      <c r="K20" s="201"/>
    </row>
    <row r="21" spans="1:12">
      <c r="G21" s="202" t="s">
        <v>149</v>
      </c>
      <c r="H21" s="170"/>
      <c r="I21" s="202" t="s">
        <v>150</v>
      </c>
      <c r="J21" s="202"/>
      <c r="K21" s="203" t="s">
        <v>151</v>
      </c>
    </row>
    <row r="22" spans="1:12">
      <c r="G22" s="168" t="s">
        <v>152</v>
      </c>
      <c r="H22" s="170"/>
      <c r="I22" s="168" t="s">
        <v>153</v>
      </c>
      <c r="J22" s="202"/>
      <c r="K22" s="168" t="s">
        <v>152</v>
      </c>
    </row>
    <row r="23" spans="1:12">
      <c r="A23" s="190" t="s">
        <v>136</v>
      </c>
      <c r="B23" s="190" t="s">
        <v>154</v>
      </c>
      <c r="C23" s="190" t="s">
        <v>138</v>
      </c>
      <c r="D23" s="194" t="s">
        <v>155</v>
      </c>
      <c r="E23" s="194"/>
      <c r="F23" s="194"/>
      <c r="G23" s="193">
        <v>5.2400000000000002E-2</v>
      </c>
      <c r="H23" s="204"/>
      <c r="I23" s="193">
        <f>K14</f>
        <v>0.45848899999999998</v>
      </c>
      <c r="J23" s="196"/>
      <c r="K23" s="193">
        <f>ROUND(G23*I23,4)</f>
        <v>2.4E-2</v>
      </c>
    </row>
    <row r="24" spans="1:12">
      <c r="A24" s="190" t="s">
        <v>139</v>
      </c>
      <c r="B24" s="190" t="s">
        <v>156</v>
      </c>
      <c r="C24" s="190" t="s">
        <v>141</v>
      </c>
      <c r="D24" s="194" t="s">
        <v>157</v>
      </c>
      <c r="E24" s="194"/>
      <c r="F24" s="194"/>
      <c r="G24" s="193">
        <v>4.8000000000000001E-2</v>
      </c>
      <c r="H24" s="164"/>
      <c r="I24" s="193">
        <f>K15</f>
        <v>2.0166E-2</v>
      </c>
      <c r="J24" s="196"/>
      <c r="K24" s="195">
        <f>ROUND(G24*I24,4)</f>
        <v>1E-3</v>
      </c>
    </row>
    <row r="25" spans="1:12">
      <c r="A25" s="194"/>
      <c r="B25" s="194"/>
      <c r="C25" s="194"/>
      <c r="D25" s="194"/>
      <c r="E25" s="194"/>
      <c r="F25" s="194"/>
      <c r="G25" s="196"/>
      <c r="H25" s="196"/>
      <c r="I25" s="196"/>
      <c r="J25" s="196"/>
      <c r="K25" s="196"/>
    </row>
    <row r="26" spans="1:12" ht="13.5" thickBot="1">
      <c r="A26" s="197" t="s">
        <v>158</v>
      </c>
      <c r="B26" s="197"/>
      <c r="C26" s="197"/>
      <c r="D26" s="197" t="s">
        <v>159</v>
      </c>
      <c r="E26" s="197"/>
      <c r="F26" s="197"/>
      <c r="G26" s="196"/>
      <c r="H26" s="196"/>
      <c r="I26" s="196"/>
      <c r="J26" s="196"/>
      <c r="K26" s="199">
        <f>SUM(K23:K25)</f>
        <v>2.5000000000000001E-2</v>
      </c>
      <c r="L26" s="200"/>
    </row>
    <row r="27" spans="1:12" ht="13.5" thickTop="1">
      <c r="A27" s="197"/>
      <c r="B27" s="197"/>
      <c r="C27" s="197"/>
      <c r="D27" s="197"/>
      <c r="E27" s="197"/>
      <c r="F27" s="197"/>
      <c r="G27" s="175"/>
      <c r="I27" s="175"/>
      <c r="K27" s="192"/>
    </row>
    <row r="28" spans="1:12" s="205" customFormat="1">
      <c r="G28" s="206"/>
      <c r="I28" s="206"/>
      <c r="K28" s="207"/>
    </row>
    <row r="29" spans="1:12" s="205" customFormat="1">
      <c r="K29" s="207"/>
    </row>
    <row r="30" spans="1:12" s="205" customFormat="1">
      <c r="A30" s="205" t="s">
        <v>85</v>
      </c>
      <c r="B30" s="205" t="s">
        <v>129</v>
      </c>
      <c r="G30" s="196"/>
      <c r="H30" s="196"/>
      <c r="I30" s="196"/>
      <c r="K30" s="208">
        <f>ROUND(+'Exhibit 1(B) - 5Qtr Avg'!D41,4)</f>
        <v>7.1800000000000003E-2</v>
      </c>
      <c r="L30" s="200"/>
    </row>
    <row r="31" spans="1:12" s="205" customFormat="1">
      <c r="A31" s="205" t="s">
        <v>160</v>
      </c>
      <c r="B31" s="205" t="s">
        <v>159</v>
      </c>
      <c r="I31" s="196"/>
      <c r="K31" s="195">
        <f>+K26</f>
        <v>2.5000000000000001E-2</v>
      </c>
    </row>
    <row r="32" spans="1:12" s="205" customFormat="1">
      <c r="A32" s="205" t="s">
        <v>161</v>
      </c>
      <c r="B32" s="205" t="s">
        <v>162</v>
      </c>
      <c r="K32" s="193">
        <f>K30-K31</f>
        <v>4.6800000000000001E-2</v>
      </c>
    </row>
    <row r="33" spans="1:12" s="205" customFormat="1"/>
    <row r="34" spans="1:12" s="205" customFormat="1">
      <c r="A34" s="205" t="s">
        <v>163</v>
      </c>
      <c r="B34" s="205" t="s">
        <v>144</v>
      </c>
      <c r="K34" s="195">
        <f>+K16</f>
        <v>0.52134599999999998</v>
      </c>
    </row>
    <row r="35" spans="1:12" s="205" customFormat="1">
      <c r="A35" s="209"/>
      <c r="B35" s="209"/>
      <c r="C35" s="209"/>
      <c r="D35" s="209"/>
      <c r="E35" s="209"/>
      <c r="F35" s="209"/>
      <c r="G35" s="196"/>
      <c r="H35" s="196"/>
      <c r="I35" s="196"/>
      <c r="K35" s="196" t="s">
        <v>164</v>
      </c>
      <c r="L35" s="206"/>
    </row>
    <row r="36" spans="1:12" s="205" customFormat="1" ht="13.5" thickBot="1">
      <c r="A36" s="209" t="s">
        <v>165</v>
      </c>
      <c r="B36" s="209" t="s">
        <v>166</v>
      </c>
      <c r="C36" s="209"/>
      <c r="D36" s="209"/>
      <c r="E36" s="209"/>
      <c r="F36" s="209"/>
      <c r="G36" s="196"/>
      <c r="H36" s="196"/>
      <c r="I36" s="196"/>
      <c r="K36" s="182">
        <f>ROUND(K32/K34,4)</f>
        <v>8.9800000000000005E-2</v>
      </c>
      <c r="L36" s="200"/>
    </row>
    <row r="37" spans="1:12" s="205" customFormat="1" ht="13.5" thickTop="1">
      <c r="A37" s="209"/>
      <c r="B37" s="209"/>
      <c r="C37" s="209"/>
      <c r="D37" s="209"/>
      <c r="E37" s="196"/>
      <c r="F37" s="196"/>
      <c r="G37" s="196"/>
      <c r="H37" s="196"/>
      <c r="I37" s="196"/>
      <c r="K37" s="206"/>
    </row>
    <row r="38" spans="1:12" s="205" customFormat="1">
      <c r="A38" s="209"/>
      <c r="B38" s="209"/>
      <c r="C38" s="209"/>
      <c r="D38" s="209"/>
      <c r="E38" s="196"/>
      <c r="F38" s="196"/>
      <c r="G38" s="196"/>
      <c r="H38" s="196"/>
      <c r="I38" s="196"/>
      <c r="K38" s="206"/>
    </row>
    <row r="39" spans="1:12" s="205" customFormat="1">
      <c r="A39" s="210"/>
      <c r="B39" s="210"/>
      <c r="C39" s="210"/>
      <c r="D39" s="210"/>
      <c r="E39" s="196"/>
      <c r="F39" s="196"/>
      <c r="G39" s="196"/>
      <c r="H39" s="196"/>
      <c r="I39" s="196"/>
      <c r="K39" s="206"/>
    </row>
    <row r="40" spans="1:12" s="205" customFormat="1">
      <c r="A40" s="210"/>
      <c r="B40" s="210"/>
      <c r="C40" s="210"/>
      <c r="D40" s="210"/>
      <c r="E40" s="196"/>
      <c r="F40" s="196"/>
      <c r="G40" s="196"/>
      <c r="H40" s="196"/>
      <c r="I40" s="196"/>
      <c r="K40" s="206"/>
    </row>
    <row r="41" spans="1:12" s="205" customFormat="1">
      <c r="A41" s="164"/>
      <c r="B41" s="164"/>
      <c r="C41" s="164"/>
      <c r="D41" s="164"/>
      <c r="E41" s="164"/>
      <c r="F41" s="164"/>
      <c r="G41" s="211"/>
      <c r="H41" s="196"/>
      <c r="I41" s="196"/>
      <c r="K41" s="206"/>
    </row>
    <row r="42" spans="1:12" s="205" customFormat="1">
      <c r="E42" s="196"/>
      <c r="F42" s="196"/>
      <c r="G42" s="212"/>
      <c r="H42" s="196"/>
      <c r="I42" s="196"/>
      <c r="K42" s="206"/>
    </row>
    <row r="43" spans="1:12" s="205" customFormat="1">
      <c r="E43" s="196"/>
      <c r="F43" s="196"/>
      <c r="G43" s="213"/>
      <c r="H43" s="196"/>
      <c r="I43" s="196"/>
      <c r="K43" s="206"/>
    </row>
    <row r="44" spans="1:12" s="205" customFormat="1">
      <c r="E44" s="196"/>
      <c r="F44" s="196"/>
      <c r="G44" s="213"/>
      <c r="H44" s="196"/>
      <c r="I44" s="196"/>
      <c r="K44" s="206"/>
    </row>
    <row r="45" spans="1:12" s="205" customFormat="1">
      <c r="A45" s="164"/>
      <c r="E45" s="196"/>
      <c r="F45" s="196"/>
      <c r="G45" s="196"/>
      <c r="H45" s="196"/>
      <c r="I45" s="196"/>
      <c r="K45" s="206"/>
    </row>
    <row r="46" spans="1:12" s="205" customFormat="1">
      <c r="A46" s="164"/>
      <c r="E46" s="196"/>
      <c r="F46" s="196"/>
      <c r="G46" s="196"/>
      <c r="H46" s="196"/>
      <c r="I46" s="196"/>
      <c r="K46" s="206"/>
    </row>
    <row r="47" spans="1:12" s="205" customFormat="1">
      <c r="A47" s="164"/>
      <c r="E47" s="196"/>
      <c r="F47" s="196"/>
      <c r="G47" s="196"/>
      <c r="H47" s="196"/>
      <c r="I47" s="196"/>
      <c r="K47" s="206"/>
    </row>
    <row r="48" spans="1:12" s="205" customFormat="1">
      <c r="A48" s="166"/>
      <c r="I48" s="196"/>
    </row>
    <row r="49" spans="1:11" s="205" customFormat="1">
      <c r="E49" s="196"/>
      <c r="F49" s="196"/>
      <c r="G49" s="196"/>
      <c r="H49" s="196"/>
      <c r="I49" s="196"/>
      <c r="K49" s="206"/>
    </row>
    <row r="53" spans="1:11">
      <c r="A53" s="205"/>
    </row>
  </sheetData>
  <printOptions horizontalCentered="1"/>
  <pageMargins left="0.75" right="0.9" top="0.5" bottom="1" header="0.5" footer="0.5"/>
  <pageSetup scale="96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O33"/>
  <sheetViews>
    <sheetView zoomScale="85" workbookViewId="0">
      <selection activeCell="A3" sqref="A3"/>
    </sheetView>
  </sheetViews>
  <sheetFormatPr defaultColWidth="8.85546875" defaultRowHeight="12.75"/>
  <cols>
    <col min="1" max="1" width="40.7109375" style="166" customWidth="1"/>
    <col min="2" max="2" width="11.7109375" style="166" hidden="1" customWidth="1"/>
    <col min="3" max="3" width="8.7109375" style="166" customWidth="1"/>
    <col min="4" max="4" width="12.7109375" style="166" customWidth="1"/>
    <col min="5" max="5" width="2.7109375" style="217" customWidth="1"/>
    <col min="6" max="6" width="8.7109375" style="166" customWidth="1"/>
    <col min="7" max="16384" width="8.85546875" style="166"/>
  </cols>
  <sheetData>
    <row r="10" spans="1:15">
      <c r="A10" s="183" t="str">
        <f>'Exhibit 1(B) - 5Qtr Avg'!A5:F5</f>
        <v>THE CONNECTICUT LIGHT AND POWER COMPANY DBA EVERSOURCE</v>
      </c>
      <c r="B10" s="184"/>
      <c r="C10" s="184"/>
      <c r="D10" s="184"/>
      <c r="E10" s="214"/>
      <c r="F10" s="184"/>
      <c r="G10" s="184" t="s">
        <v>75</v>
      </c>
      <c r="H10" s="184"/>
      <c r="I10" s="184"/>
      <c r="J10" s="184"/>
      <c r="K10" s="184"/>
      <c r="L10" s="184"/>
      <c r="M10" s="184"/>
      <c r="N10" s="184"/>
      <c r="O10" s="184"/>
    </row>
    <row r="11" spans="1:15">
      <c r="A11" s="183" t="s">
        <v>131</v>
      </c>
      <c r="B11" s="184"/>
      <c r="C11" s="184"/>
      <c r="D11" s="184"/>
      <c r="E11" s="214"/>
      <c r="F11" s="184"/>
      <c r="G11" s="184" t="s">
        <v>75</v>
      </c>
      <c r="H11" s="184"/>
      <c r="I11" s="184"/>
      <c r="J11" s="184"/>
      <c r="K11" s="184"/>
      <c r="L11" s="184"/>
      <c r="M11" s="184"/>
      <c r="N11" s="184"/>
      <c r="O11" s="184"/>
    </row>
    <row r="12" spans="1:15">
      <c r="A12" s="183" t="s">
        <v>167</v>
      </c>
      <c r="B12" s="184"/>
      <c r="C12" s="184"/>
      <c r="D12" s="184"/>
      <c r="E12" s="214"/>
      <c r="F12" s="184"/>
      <c r="G12" s="184" t="s">
        <v>75</v>
      </c>
      <c r="H12" s="184"/>
      <c r="I12" s="184"/>
      <c r="J12" s="184"/>
      <c r="K12" s="184"/>
      <c r="L12" s="184"/>
      <c r="M12" s="184"/>
      <c r="N12" s="184"/>
      <c r="O12" s="184"/>
    </row>
    <row r="13" spans="1:15">
      <c r="A13" s="185" t="str">
        <f>+'Exhibit 1 (C) (1) - 5 Qtr'!A8</f>
        <v xml:space="preserve">For the 12 Months Ended December 31, 2015 </v>
      </c>
      <c r="B13" s="184"/>
      <c r="C13" s="184"/>
      <c r="D13" s="184"/>
      <c r="E13" s="214"/>
      <c r="F13" s="184"/>
      <c r="G13" s="184" t="s">
        <v>75</v>
      </c>
      <c r="H13" s="184"/>
      <c r="I13" s="184"/>
      <c r="J13" s="184"/>
      <c r="K13" s="184"/>
      <c r="L13" s="184"/>
      <c r="M13" s="184"/>
      <c r="N13" s="184"/>
      <c r="O13" s="184"/>
    </row>
    <row r="14" spans="1:15">
      <c r="A14" s="183" t="s">
        <v>87</v>
      </c>
      <c r="B14" s="184"/>
      <c r="C14" s="184"/>
      <c r="D14" s="184"/>
      <c r="E14" s="214"/>
      <c r="F14" s="184"/>
      <c r="G14" s="184" t="s">
        <v>75</v>
      </c>
      <c r="H14" s="184"/>
      <c r="I14" s="184"/>
      <c r="J14" s="184"/>
      <c r="K14" s="184"/>
      <c r="L14" s="184"/>
      <c r="M14" s="184"/>
      <c r="N14" s="184"/>
      <c r="O14" s="184"/>
    </row>
    <row r="15" spans="1:15">
      <c r="A15" s="183"/>
      <c r="B15" s="184"/>
      <c r="C15" s="184"/>
      <c r="D15" s="184"/>
      <c r="E15" s="214"/>
      <c r="F15" s="215"/>
      <c r="G15" s="215"/>
      <c r="H15" s="215"/>
      <c r="I15" s="215"/>
      <c r="J15" s="184"/>
      <c r="K15" s="184"/>
      <c r="L15" s="184"/>
      <c r="M15" s="184"/>
      <c r="N15" s="184"/>
      <c r="O15" s="184"/>
    </row>
    <row r="16" spans="1:15">
      <c r="A16" s="183"/>
      <c r="B16" s="184"/>
      <c r="C16" s="184"/>
      <c r="D16" s="184"/>
      <c r="E16" s="214"/>
      <c r="F16" s="184"/>
      <c r="G16" s="184"/>
      <c r="H16" s="184"/>
      <c r="I16" s="184"/>
      <c r="J16" s="184"/>
      <c r="K16" s="184"/>
      <c r="L16" s="184"/>
      <c r="M16" s="184"/>
      <c r="N16" s="184"/>
      <c r="O16" s="184"/>
    </row>
    <row r="17" spans="1:5">
      <c r="A17" s="184"/>
      <c r="B17" s="184"/>
      <c r="C17" s="184"/>
      <c r="D17" s="184"/>
      <c r="E17" s="214"/>
    </row>
    <row r="18" spans="1:5">
      <c r="A18" s="216" t="s">
        <v>168</v>
      </c>
      <c r="D18" s="168" t="s">
        <v>133</v>
      </c>
    </row>
    <row r="19" spans="1:5">
      <c r="D19" s="170"/>
    </row>
    <row r="20" spans="1:5">
      <c r="A20" s="219" t="s">
        <v>170</v>
      </c>
      <c r="D20" s="218">
        <v>2936727</v>
      </c>
    </row>
    <row r="21" spans="1:5">
      <c r="A21" s="219" t="s">
        <v>171</v>
      </c>
      <c r="D21" s="218">
        <v>2957330</v>
      </c>
    </row>
    <row r="22" spans="1:5">
      <c r="A22" s="219" t="s">
        <v>172</v>
      </c>
      <c r="D22" s="218">
        <v>2985680</v>
      </c>
    </row>
    <row r="23" spans="1:5">
      <c r="A23" s="219">
        <v>42248</v>
      </c>
      <c r="D23" s="218">
        <v>3092825</v>
      </c>
    </row>
    <row r="24" spans="1:5">
      <c r="A24" s="219" t="s">
        <v>173</v>
      </c>
      <c r="D24" s="218">
        <v>3141231</v>
      </c>
    </row>
    <row r="25" spans="1:5" ht="6" customHeight="1">
      <c r="A25" s="197"/>
      <c r="B25" s="196"/>
      <c r="D25" s="206" t="s">
        <v>75</v>
      </c>
    </row>
    <row r="26" spans="1:5" ht="13.5" thickBot="1">
      <c r="A26" s="166" t="s">
        <v>174</v>
      </c>
      <c r="B26" s="166" t="s">
        <v>169</v>
      </c>
      <c r="D26" s="220">
        <f>SUM(D20:D25)</f>
        <v>15113793</v>
      </c>
    </row>
    <row r="27" spans="1:5" ht="13.5" thickTop="1">
      <c r="B27" s="164"/>
      <c r="D27" s="175"/>
    </row>
    <row r="28" spans="1:5">
      <c r="A28" s="190" t="s">
        <v>175</v>
      </c>
      <c r="B28" s="166" t="s">
        <v>169</v>
      </c>
      <c r="D28" s="175">
        <f>D26/5</f>
        <v>3022758.6</v>
      </c>
    </row>
    <row r="29" spans="1:5" ht="3.95" customHeight="1">
      <c r="D29" s="175"/>
      <c r="E29" s="166"/>
    </row>
    <row r="30" spans="1:5">
      <c r="A30" s="166" t="s">
        <v>176</v>
      </c>
      <c r="B30" s="166" t="s">
        <v>177</v>
      </c>
      <c r="D30" s="221">
        <v>290603</v>
      </c>
      <c r="E30" s="222"/>
    </row>
    <row r="31" spans="1:5" ht="3.95" customHeight="1">
      <c r="E31" s="166"/>
    </row>
    <row r="32" spans="1:5" ht="13.5" thickBot="1">
      <c r="A32" s="190" t="s">
        <v>178</v>
      </c>
      <c r="B32" s="166" t="s">
        <v>179</v>
      </c>
      <c r="D32" s="223">
        <f>ROUND(D30/D28,4)</f>
        <v>9.6100000000000005E-2</v>
      </c>
      <c r="E32" s="222"/>
    </row>
    <row r="33" ht="12.75" customHeight="1" thickTop="1"/>
  </sheetData>
  <printOptions horizontalCentered="1"/>
  <pageMargins left="0.75" right="0.25" top="0.5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43"/>
  <sheetViews>
    <sheetView zoomScale="75" zoomScaleNormal="75" workbookViewId="0">
      <selection activeCell="A2" sqref="A2"/>
    </sheetView>
  </sheetViews>
  <sheetFormatPr defaultColWidth="8.85546875" defaultRowHeight="12.75"/>
  <cols>
    <col min="1" max="1" width="45.7109375" style="166" customWidth="1"/>
    <col min="2" max="2" width="11.7109375" style="166" hidden="1" customWidth="1"/>
    <col min="3" max="3" width="7" style="169" customWidth="1"/>
    <col min="4" max="4" width="12.7109375" style="166" customWidth="1"/>
    <col min="5" max="5" width="2.7109375" style="166" customWidth="1"/>
    <col min="6" max="6" width="10.28515625" style="166" bestFit="1" customWidth="1"/>
    <col min="7" max="16384" width="8.85546875" style="166"/>
  </cols>
  <sheetData>
    <row r="5" spans="1:9">
      <c r="A5" s="249" t="str">
        <f>'Exhibit 1 (C) (2) 5 Qtr'!A10</f>
        <v>THE CONNECTICUT LIGHT AND POWER COMPANY DBA EVERSOURCE</v>
      </c>
      <c r="B5" s="249"/>
      <c r="C5" s="249"/>
      <c r="D5" s="249"/>
      <c r="E5" s="249"/>
      <c r="F5" s="249"/>
    </row>
    <row r="6" spans="1:9">
      <c r="A6" s="249" t="s">
        <v>85</v>
      </c>
      <c r="B6" s="249"/>
      <c r="C6" s="249"/>
      <c r="D6" s="249"/>
      <c r="E6" s="249"/>
      <c r="F6" s="249"/>
    </row>
    <row r="7" spans="1:9">
      <c r="A7" s="250" t="s">
        <v>180</v>
      </c>
      <c r="B7" s="250"/>
      <c r="C7" s="250"/>
      <c r="D7" s="250"/>
      <c r="E7" s="250"/>
      <c r="F7" s="250"/>
    </row>
    <row r="8" spans="1:9">
      <c r="A8" s="249" t="s">
        <v>87</v>
      </c>
      <c r="B8" s="249"/>
      <c r="C8" s="249"/>
      <c r="D8" s="249"/>
      <c r="E8" s="249"/>
      <c r="F8" s="249"/>
    </row>
    <row r="10" spans="1:9">
      <c r="C10" s="167"/>
      <c r="D10" s="168" t="s">
        <v>88</v>
      </c>
    </row>
    <row r="11" spans="1:9">
      <c r="D11" s="170"/>
    </row>
    <row r="12" spans="1:9">
      <c r="A12" s="171" t="s">
        <v>89</v>
      </c>
      <c r="B12" s="172" t="s">
        <v>90</v>
      </c>
      <c r="C12" s="173"/>
      <c r="D12" s="224">
        <v>5216947</v>
      </c>
    </row>
    <row r="13" spans="1:9">
      <c r="A13" s="171" t="s">
        <v>91</v>
      </c>
      <c r="B13" s="172" t="s">
        <v>92</v>
      </c>
      <c r="C13" s="173"/>
      <c r="D13" s="176">
        <v>-1307742</v>
      </c>
    </row>
    <row r="14" spans="1:9">
      <c r="C14" s="166"/>
      <c r="F14" s="164"/>
      <c r="G14" s="164"/>
      <c r="H14" s="164"/>
      <c r="I14" s="164"/>
    </row>
    <row r="15" spans="1:9">
      <c r="A15" s="171" t="s">
        <v>93</v>
      </c>
      <c r="B15" s="172" t="s">
        <v>94</v>
      </c>
      <c r="C15" s="173"/>
      <c r="D15" s="178">
        <v>3909205</v>
      </c>
    </row>
    <row r="16" spans="1:9">
      <c r="A16" s="171"/>
      <c r="B16" s="172"/>
      <c r="C16" s="173"/>
      <c r="D16" s="178"/>
    </row>
    <row r="17" spans="1:4">
      <c r="A17" s="171" t="s">
        <v>95</v>
      </c>
      <c r="B17" s="172"/>
      <c r="C17" s="173"/>
      <c r="D17" s="178"/>
    </row>
    <row r="18" spans="1:4">
      <c r="A18" s="171" t="s">
        <v>96</v>
      </c>
      <c r="B18" s="172" t="s">
        <v>97</v>
      </c>
      <c r="C18" s="173"/>
      <c r="D18" s="178">
        <v>805914.5</v>
      </c>
    </row>
    <row r="19" spans="1:4">
      <c r="A19" s="171" t="s">
        <v>98</v>
      </c>
      <c r="B19" s="172" t="s">
        <v>99</v>
      </c>
      <c r="C19" s="173"/>
      <c r="D19" s="178">
        <v>371808</v>
      </c>
    </row>
    <row r="20" spans="1:4">
      <c r="A20" s="171" t="s">
        <v>100</v>
      </c>
      <c r="B20" s="172" t="s">
        <v>101</v>
      </c>
      <c r="C20" s="173"/>
      <c r="D20" s="178">
        <v>118898.5</v>
      </c>
    </row>
    <row r="21" spans="1:4">
      <c r="A21" s="171" t="s">
        <v>102</v>
      </c>
      <c r="B21" s="172" t="s">
        <v>103</v>
      </c>
      <c r="C21" s="173"/>
      <c r="D21" s="178">
        <v>19344</v>
      </c>
    </row>
    <row r="22" spans="1:4">
      <c r="A22" s="171" t="s">
        <v>104</v>
      </c>
      <c r="B22" s="172" t="s">
        <v>105</v>
      </c>
      <c r="C22" s="173"/>
      <c r="D22" s="178">
        <v>-139664.5</v>
      </c>
    </row>
    <row r="23" spans="1:4">
      <c r="A23" s="171" t="s">
        <v>106</v>
      </c>
      <c r="B23" s="172" t="s">
        <v>107</v>
      </c>
      <c r="C23" s="173"/>
      <c r="D23" s="178">
        <v>1673</v>
      </c>
    </row>
    <row r="24" spans="1:4">
      <c r="A24" s="171" t="s">
        <v>108</v>
      </c>
      <c r="B24" s="172" t="s">
        <v>109</v>
      </c>
      <c r="C24" s="173"/>
      <c r="D24" s="178">
        <v>13527.5</v>
      </c>
    </row>
    <row r="25" spans="1:4" ht="4.5" customHeight="1">
      <c r="A25" s="171"/>
      <c r="B25" s="172"/>
      <c r="C25" s="173"/>
      <c r="D25" s="178"/>
    </row>
    <row r="26" spans="1:4">
      <c r="A26" s="171"/>
      <c r="B26" s="172"/>
      <c r="C26" s="173"/>
      <c r="D26" s="178"/>
    </row>
    <row r="27" spans="1:4">
      <c r="A27" s="171" t="s">
        <v>110</v>
      </c>
      <c r="B27" s="172"/>
      <c r="C27" s="173"/>
      <c r="D27" s="178"/>
    </row>
    <row r="28" spans="1:4">
      <c r="A28" s="171" t="s">
        <v>111</v>
      </c>
      <c r="B28" s="172" t="s">
        <v>112</v>
      </c>
      <c r="C28" s="173"/>
      <c r="D28" s="178">
        <v>38690.5</v>
      </c>
    </row>
    <row r="29" spans="1:4">
      <c r="A29" s="171" t="s">
        <v>113</v>
      </c>
      <c r="B29" s="172" t="s">
        <v>114</v>
      </c>
      <c r="C29" s="173"/>
      <c r="D29" s="178">
        <v>371808</v>
      </c>
    </row>
    <row r="30" spans="1:4">
      <c r="A30" s="171" t="s">
        <v>115</v>
      </c>
      <c r="B30" s="172" t="s">
        <v>116</v>
      </c>
      <c r="C30" s="173"/>
      <c r="D30" s="178">
        <v>13989.813589561643</v>
      </c>
    </row>
    <row r="31" spans="1:4">
      <c r="A31" s="171" t="s">
        <v>117</v>
      </c>
      <c r="B31" s="172" t="s">
        <v>118</v>
      </c>
      <c r="C31" s="173"/>
      <c r="D31" s="178">
        <v>35954</v>
      </c>
    </row>
    <row r="32" spans="1:4">
      <c r="A32" s="171" t="s">
        <v>119</v>
      </c>
      <c r="B32" s="172"/>
      <c r="C32" s="173"/>
      <c r="D32" s="178">
        <v>14894</v>
      </c>
    </row>
    <row r="33" spans="1:6">
      <c r="A33" s="171" t="s">
        <v>120</v>
      </c>
      <c r="B33" s="172"/>
      <c r="C33" s="173"/>
      <c r="D33" s="178">
        <v>3803</v>
      </c>
    </row>
    <row r="34" spans="1:6">
      <c r="A34" s="171" t="s">
        <v>121</v>
      </c>
      <c r="B34" s="172"/>
      <c r="C34" s="173"/>
      <c r="D34" s="178">
        <v>7679</v>
      </c>
    </row>
    <row r="35" spans="1:6">
      <c r="A35" s="171" t="s">
        <v>122</v>
      </c>
      <c r="B35" s="172" t="s">
        <v>123</v>
      </c>
      <c r="C35" s="173"/>
      <c r="D35" s="176">
        <v>3831</v>
      </c>
    </row>
    <row r="36" spans="1:6">
      <c r="A36" s="171"/>
      <c r="B36" s="172"/>
      <c r="C36" s="173"/>
      <c r="D36" s="178"/>
    </row>
    <row r="37" spans="1:6" ht="13.5" thickBot="1">
      <c r="A37" s="171" t="s">
        <v>124</v>
      </c>
      <c r="B37" s="172" t="s">
        <v>125</v>
      </c>
      <c r="C37" s="173"/>
      <c r="D37" s="179">
        <f>+D15-SUM(D18:D24)+SUM(D28:D35)</f>
        <v>3208353.3135895617</v>
      </c>
      <c r="F37" s="180"/>
    </row>
    <row r="38" spans="1:6" ht="13.5" thickTop="1">
      <c r="A38" s="171"/>
      <c r="B38" s="172"/>
      <c r="C38" s="173"/>
      <c r="D38" s="175"/>
    </row>
    <row r="39" spans="1:6" ht="13.5" thickBot="1">
      <c r="A39" s="171" t="s">
        <v>126</v>
      </c>
      <c r="B39" s="172" t="s">
        <v>127</v>
      </c>
      <c r="C39" s="173"/>
      <c r="D39" s="225">
        <v>56087</v>
      </c>
    </row>
    <row r="40" spans="1:6" ht="13.5" thickTop="1">
      <c r="A40" s="171"/>
      <c r="B40" s="172"/>
      <c r="C40" s="173"/>
      <c r="D40" s="178"/>
    </row>
    <row r="41" spans="1:6" ht="13.5" thickBot="1">
      <c r="A41" s="171" t="s">
        <v>128</v>
      </c>
      <c r="B41" s="172" t="s">
        <v>129</v>
      </c>
      <c r="C41" s="173"/>
      <c r="D41" s="223">
        <f>+D39/D37</f>
        <v>1.7481553469324389E-2</v>
      </c>
    </row>
    <row r="42" spans="1:6" ht="13.5" thickTop="1">
      <c r="D42" s="178"/>
    </row>
    <row r="43" spans="1:6">
      <c r="A43" s="166" t="s">
        <v>181</v>
      </c>
    </row>
  </sheetData>
  <mergeCells count="4">
    <mergeCell ref="A5:F5"/>
    <mergeCell ref="A6:F6"/>
    <mergeCell ref="A7:F7"/>
    <mergeCell ref="A8:F8"/>
  </mergeCells>
  <pageMargins left="0.96" right="0.55000000000000004" top="1" bottom="1" header="0.5" footer="0.5"/>
  <pageSetup scale="94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4"/>
  <sheetViews>
    <sheetView zoomScale="75" workbookViewId="0"/>
  </sheetViews>
  <sheetFormatPr defaultColWidth="8.85546875" defaultRowHeight="12.75"/>
  <cols>
    <col min="1" max="1" width="25.7109375" style="166" customWidth="1"/>
    <col min="2" max="4" width="8.7109375" style="166" hidden="1" customWidth="1"/>
    <col min="5" max="5" width="11.7109375" style="166" customWidth="1"/>
    <col min="6" max="6" width="2.7109375" style="166" customWidth="1"/>
    <col min="7" max="7" width="14.5703125" style="166" customWidth="1"/>
    <col min="8" max="8" width="5.42578125" style="166" customWidth="1"/>
    <col min="9" max="9" width="13" style="166" customWidth="1"/>
    <col min="10" max="10" width="3.28515625" style="166" customWidth="1"/>
    <col min="11" max="11" width="12.7109375" style="166" customWidth="1"/>
    <col min="12" max="12" width="3.85546875" style="166" customWidth="1"/>
    <col min="13" max="16384" width="8.85546875" style="166"/>
  </cols>
  <sheetData>
    <row r="5" spans="1:12">
      <c r="A5" s="183" t="str">
        <f>'Exhibit 1(D) - 2Qtr Avg'!A5</f>
        <v>THE CONNECTICUT LIGHT AND POWER COMPANY DBA EVERSOURCE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>
      <c r="A6" s="183" t="s">
        <v>131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>
      <c r="A7" s="183" t="s">
        <v>132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</row>
    <row r="8" spans="1:12">
      <c r="A8" s="185" t="str">
        <f>+'Exhibit 1(D) - 2Qtr Avg'!A7</f>
        <v xml:space="preserve">For the 3 Months Ended December 31, 2015 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2">
      <c r="A9" s="183" t="s">
        <v>87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1:12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1:12">
      <c r="A11" s="184"/>
      <c r="B11" s="184"/>
      <c r="C11" s="184"/>
      <c r="D11" s="184"/>
      <c r="F11" s="186"/>
      <c r="G11" s="168" t="s">
        <v>133</v>
      </c>
      <c r="H11" s="186"/>
      <c r="I11" s="186"/>
      <c r="J11" s="187" t="s">
        <v>134</v>
      </c>
      <c r="K11" s="187"/>
      <c r="L11" s="187"/>
    </row>
    <row r="12" spans="1:12" ht="3.95" customHeight="1">
      <c r="A12" s="184"/>
      <c r="B12" s="184"/>
      <c r="C12" s="184"/>
      <c r="D12" s="184"/>
      <c r="E12" s="186"/>
      <c r="F12" s="186"/>
      <c r="G12" s="186"/>
      <c r="H12" s="186"/>
      <c r="I12" s="186"/>
      <c r="J12" s="184"/>
    </row>
    <row r="13" spans="1:12">
      <c r="G13" s="188" t="s">
        <v>182</v>
      </c>
      <c r="I13" s="189"/>
      <c r="K13" s="188" t="s">
        <v>182</v>
      </c>
    </row>
    <row r="14" spans="1:12">
      <c r="A14" s="190" t="s">
        <v>136</v>
      </c>
      <c r="B14" s="190" t="s">
        <v>137</v>
      </c>
      <c r="C14" s="190" t="s">
        <v>138</v>
      </c>
      <c r="D14" s="190"/>
      <c r="G14" s="226">
        <v>2725430</v>
      </c>
      <c r="H14" s="192"/>
      <c r="I14" s="227"/>
      <c r="J14" s="178"/>
      <c r="K14" s="193">
        <f>ROUND(+G14/G18,6)</f>
        <v>0.45739000000000002</v>
      </c>
    </row>
    <row r="15" spans="1:12">
      <c r="A15" s="190" t="s">
        <v>139</v>
      </c>
      <c r="B15" s="190" t="s">
        <v>140</v>
      </c>
      <c r="C15" s="190" t="s">
        <v>141</v>
      </c>
      <c r="D15" s="190"/>
      <c r="F15" s="164"/>
      <c r="G15" s="206">
        <v>116913</v>
      </c>
      <c r="H15" s="192"/>
      <c r="I15" s="192"/>
      <c r="J15" s="178"/>
      <c r="K15" s="193">
        <f>ROUND(+G15/G18,6)</f>
        <v>1.9621E-2</v>
      </c>
    </row>
    <row r="16" spans="1:12">
      <c r="A16" s="194" t="s">
        <v>142</v>
      </c>
      <c r="B16" s="194" t="s">
        <v>143</v>
      </c>
      <c r="C16" s="194" t="s">
        <v>144</v>
      </c>
      <c r="D16" s="194"/>
      <c r="G16" s="228">
        <v>3116316</v>
      </c>
      <c r="H16" s="192"/>
      <c r="I16" s="192"/>
      <c r="J16" s="178"/>
      <c r="K16" s="195">
        <f>ROUND(+G16/G18,6)</f>
        <v>0.52298900000000004</v>
      </c>
    </row>
    <row r="17" spans="1:12">
      <c r="A17" s="194"/>
      <c r="B17" s="194"/>
      <c r="C17" s="194"/>
      <c r="D17" s="194"/>
      <c r="E17" s="196"/>
      <c r="F17" s="196"/>
      <c r="G17" s="196"/>
      <c r="H17" s="164"/>
      <c r="I17" s="229"/>
      <c r="J17" s="178"/>
      <c r="K17" s="193"/>
    </row>
    <row r="18" spans="1:12" ht="13.5" thickBot="1">
      <c r="A18" s="197" t="s">
        <v>145</v>
      </c>
      <c r="B18" s="197" t="s">
        <v>146</v>
      </c>
      <c r="C18" s="197" t="s">
        <v>147</v>
      </c>
      <c r="D18" s="197"/>
      <c r="G18" s="198">
        <f>ROUND(SUM(G14:G17),0)</f>
        <v>5958659</v>
      </c>
      <c r="H18" s="164"/>
      <c r="I18" s="192"/>
      <c r="J18" s="175"/>
      <c r="K18" s="199">
        <f>ROUND(SUM(K14:K17),6)</f>
        <v>1</v>
      </c>
      <c r="L18" s="200"/>
    </row>
    <row r="19" spans="1:12" ht="13.5" thickTop="1">
      <c r="A19" s="197"/>
      <c r="B19" s="197"/>
      <c r="C19" s="197"/>
      <c r="D19" s="197"/>
      <c r="E19" s="196"/>
      <c r="F19" s="196"/>
      <c r="G19" s="196"/>
      <c r="H19" s="196"/>
      <c r="I19" s="196"/>
      <c r="K19" s="175"/>
    </row>
    <row r="20" spans="1:12">
      <c r="G20" s="187" t="s">
        <v>148</v>
      </c>
      <c r="H20" s="187"/>
      <c r="I20" s="187"/>
      <c r="J20" s="187"/>
      <c r="K20" s="201"/>
    </row>
    <row r="21" spans="1:12">
      <c r="G21" s="202" t="s">
        <v>149</v>
      </c>
      <c r="H21" s="170"/>
      <c r="I21" s="202" t="s">
        <v>150</v>
      </c>
      <c r="J21" s="202"/>
      <c r="K21" s="203" t="s">
        <v>151</v>
      </c>
    </row>
    <row r="22" spans="1:12">
      <c r="G22" s="168" t="s">
        <v>152</v>
      </c>
      <c r="H22" s="170"/>
      <c r="I22" s="168" t="s">
        <v>153</v>
      </c>
      <c r="J22" s="202"/>
      <c r="K22" s="168" t="s">
        <v>152</v>
      </c>
    </row>
    <row r="23" spans="1:12">
      <c r="A23" s="190" t="s">
        <v>136</v>
      </c>
      <c r="B23" s="190" t="s">
        <v>154</v>
      </c>
      <c r="C23" s="190" t="s">
        <v>138</v>
      </c>
      <c r="D23" s="194" t="s">
        <v>155</v>
      </c>
      <c r="E23" s="194"/>
      <c r="F23" s="194"/>
      <c r="G23" s="193">
        <v>1.3100000000000001E-2</v>
      </c>
      <c r="H23" s="204"/>
      <c r="I23" s="193">
        <f>K14</f>
        <v>0.45739000000000002</v>
      </c>
      <c r="J23" s="196"/>
      <c r="K23" s="193">
        <f>ROUND(G23*I23,4)</f>
        <v>6.0000000000000001E-3</v>
      </c>
    </row>
    <row r="24" spans="1:12">
      <c r="A24" s="190" t="s">
        <v>139</v>
      </c>
      <c r="B24" s="190" t="s">
        <v>156</v>
      </c>
      <c r="C24" s="190" t="s">
        <v>141</v>
      </c>
      <c r="D24" s="194" t="s">
        <v>157</v>
      </c>
      <c r="E24" s="194"/>
      <c r="F24" s="194"/>
      <c r="G24" s="193">
        <v>1.2E-2</v>
      </c>
      <c r="H24" s="164"/>
      <c r="I24" s="193">
        <f>K15</f>
        <v>1.9621E-2</v>
      </c>
      <c r="J24" s="196"/>
      <c r="K24" s="195">
        <f>ROUND(G24*I24,4)</f>
        <v>2.0000000000000001E-4</v>
      </c>
    </row>
    <row r="25" spans="1:12">
      <c r="A25" s="194"/>
      <c r="B25" s="194"/>
      <c r="C25" s="194"/>
      <c r="D25" s="194"/>
      <c r="E25" s="194"/>
      <c r="F25" s="194"/>
      <c r="G25" s="196"/>
      <c r="H25" s="196"/>
      <c r="I25" s="196"/>
      <c r="J25" s="196"/>
      <c r="K25" s="196"/>
    </row>
    <row r="26" spans="1:12" ht="13.5" thickBot="1">
      <c r="A26" s="197" t="s">
        <v>158</v>
      </c>
      <c r="B26" s="197"/>
      <c r="C26" s="197"/>
      <c r="D26" s="197" t="s">
        <v>159</v>
      </c>
      <c r="E26" s="197"/>
      <c r="F26" s="197"/>
      <c r="G26" s="196"/>
      <c r="H26" s="196"/>
      <c r="I26" s="196"/>
      <c r="J26" s="196"/>
      <c r="K26" s="199">
        <f>SUM(K23:K25)</f>
        <v>6.1999999999999998E-3</v>
      </c>
      <c r="L26" s="200"/>
    </row>
    <row r="27" spans="1:12" ht="13.5" thickTop="1">
      <c r="A27" s="197"/>
      <c r="B27" s="197"/>
      <c r="C27" s="197"/>
      <c r="D27" s="197"/>
      <c r="E27" s="197"/>
      <c r="F27" s="197"/>
      <c r="G27" s="175"/>
      <c r="I27" s="175"/>
      <c r="K27" s="192"/>
    </row>
    <row r="28" spans="1:12" s="205" customFormat="1">
      <c r="G28" s="206"/>
      <c r="I28" s="206"/>
      <c r="K28" s="207"/>
    </row>
    <row r="29" spans="1:12" s="205" customFormat="1">
      <c r="K29" s="207"/>
    </row>
    <row r="30" spans="1:12" s="205" customFormat="1">
      <c r="A30" s="205" t="s">
        <v>85</v>
      </c>
      <c r="B30" s="205" t="s">
        <v>129</v>
      </c>
      <c r="G30" s="196"/>
      <c r="H30" s="196"/>
      <c r="I30" s="196"/>
      <c r="K30" s="193">
        <f>ROUND(+'Exhibit 1(D) - 2Qtr Avg'!D41,4)</f>
        <v>1.7500000000000002E-2</v>
      </c>
      <c r="L30" s="200"/>
    </row>
    <row r="31" spans="1:12" s="205" customFormat="1">
      <c r="A31" s="205" t="s">
        <v>160</v>
      </c>
      <c r="B31" s="205" t="s">
        <v>159</v>
      </c>
      <c r="I31" s="196"/>
      <c r="K31" s="195">
        <f>K26</f>
        <v>6.1999999999999998E-3</v>
      </c>
    </row>
    <row r="32" spans="1:12" s="205" customFormat="1">
      <c r="A32" s="205" t="s">
        <v>161</v>
      </c>
      <c r="B32" s="205" t="s">
        <v>162</v>
      </c>
      <c r="K32" s="193">
        <f>K30-K31</f>
        <v>1.1300000000000001E-2</v>
      </c>
    </row>
    <row r="33" spans="1:12" s="205" customFormat="1"/>
    <row r="34" spans="1:12" s="205" customFormat="1">
      <c r="A34" s="205" t="s">
        <v>163</v>
      </c>
      <c r="B34" s="205" t="s">
        <v>144</v>
      </c>
      <c r="K34" s="195">
        <f>K16</f>
        <v>0.52298900000000004</v>
      </c>
    </row>
    <row r="35" spans="1:12" s="205" customFormat="1">
      <c r="A35" s="209"/>
      <c r="B35" s="209"/>
      <c r="C35" s="209"/>
      <c r="D35" s="209"/>
      <c r="E35" s="209"/>
      <c r="F35" s="209"/>
      <c r="G35" s="196"/>
      <c r="H35" s="196"/>
      <c r="I35" s="196"/>
      <c r="K35" s="196"/>
      <c r="L35" s="206"/>
    </row>
    <row r="36" spans="1:12" s="205" customFormat="1" ht="13.5" thickBot="1">
      <c r="A36" s="209" t="s">
        <v>165</v>
      </c>
      <c r="B36" s="209" t="s">
        <v>166</v>
      </c>
      <c r="C36" s="209"/>
      <c r="D36" s="209"/>
      <c r="E36" s="209"/>
      <c r="F36" s="209"/>
      <c r="G36" s="196"/>
      <c r="H36" s="196"/>
      <c r="I36" s="196"/>
      <c r="K36" s="223">
        <f>K32/K34</f>
        <v>2.1606572987194761E-2</v>
      </c>
      <c r="L36" s="200"/>
    </row>
    <row r="37" spans="1:12" s="205" customFormat="1" ht="13.5" thickTop="1">
      <c r="A37" s="209"/>
      <c r="B37" s="209"/>
      <c r="C37" s="209"/>
      <c r="D37" s="209"/>
      <c r="E37" s="196"/>
      <c r="F37" s="196"/>
      <c r="G37" s="196"/>
      <c r="H37" s="196"/>
      <c r="I37" s="196"/>
      <c r="K37" s="206"/>
    </row>
    <row r="38" spans="1:12" s="205" customFormat="1">
      <c r="A38" s="209"/>
      <c r="B38" s="209"/>
      <c r="C38" s="209"/>
      <c r="D38" s="209"/>
      <c r="E38" s="196"/>
      <c r="F38" s="196"/>
      <c r="G38" s="196"/>
      <c r="H38" s="196"/>
      <c r="I38" s="196"/>
      <c r="K38" s="206"/>
    </row>
    <row r="39" spans="1:12" s="205" customFormat="1">
      <c r="A39" s="210"/>
      <c r="B39" s="210"/>
      <c r="C39" s="210"/>
      <c r="D39" s="210"/>
      <c r="E39" s="196"/>
      <c r="F39" s="196"/>
      <c r="G39" s="196"/>
      <c r="H39" s="196"/>
      <c r="I39" s="196"/>
      <c r="K39" s="206"/>
    </row>
    <row r="40" spans="1:12" s="205" customFormat="1">
      <c r="A40" s="210"/>
      <c r="B40" s="210"/>
      <c r="C40" s="210"/>
      <c r="D40" s="210"/>
      <c r="E40" s="196"/>
      <c r="F40" s="196"/>
      <c r="G40" s="196"/>
      <c r="H40" s="196"/>
      <c r="I40" s="196"/>
      <c r="K40" s="206"/>
    </row>
    <row r="41" spans="1:12" s="205" customFormat="1">
      <c r="A41" s="166"/>
      <c r="E41" s="196"/>
      <c r="F41" s="196"/>
      <c r="G41" s="196"/>
      <c r="H41" s="196"/>
      <c r="I41" s="196"/>
      <c r="K41" s="206"/>
    </row>
    <row r="42" spans="1:12" s="205" customFormat="1">
      <c r="A42" s="166"/>
      <c r="E42" s="196"/>
      <c r="F42" s="196"/>
      <c r="G42" s="196"/>
      <c r="H42" s="196"/>
      <c r="I42" s="196"/>
      <c r="K42" s="206"/>
    </row>
    <row r="43" spans="1:12" s="205" customFormat="1">
      <c r="A43" s="166"/>
      <c r="E43" s="196"/>
      <c r="F43" s="196"/>
      <c r="G43" s="196"/>
      <c r="H43" s="196"/>
      <c r="I43" s="196"/>
      <c r="K43" s="206"/>
    </row>
    <row r="44" spans="1:12" s="205" customFormat="1">
      <c r="A44" s="166"/>
      <c r="E44" s="196"/>
      <c r="F44" s="196"/>
      <c r="G44" s="196"/>
      <c r="H44" s="196"/>
      <c r="I44" s="196"/>
      <c r="K44" s="206"/>
    </row>
    <row r="45" spans="1:12" s="205" customFormat="1">
      <c r="A45" s="166"/>
      <c r="E45" s="196"/>
      <c r="F45" s="196"/>
      <c r="G45" s="196"/>
      <c r="H45" s="196"/>
      <c r="I45" s="196"/>
      <c r="K45" s="206"/>
    </row>
    <row r="46" spans="1:12" s="205" customFormat="1">
      <c r="A46" s="166"/>
      <c r="E46" s="196"/>
      <c r="F46" s="196"/>
      <c r="G46" s="196"/>
      <c r="H46" s="196"/>
      <c r="I46" s="196"/>
      <c r="K46" s="206"/>
    </row>
    <row r="47" spans="1:12" s="205" customFormat="1">
      <c r="A47" s="166"/>
      <c r="E47" s="196"/>
      <c r="F47" s="196"/>
      <c r="G47" s="196"/>
      <c r="H47" s="196"/>
      <c r="I47" s="196"/>
      <c r="K47" s="206"/>
    </row>
    <row r="48" spans="1:12" s="205" customFormat="1">
      <c r="A48" s="166"/>
      <c r="E48" s="196"/>
      <c r="F48" s="196"/>
      <c r="G48" s="196"/>
      <c r="H48" s="196"/>
      <c r="I48" s="196"/>
      <c r="K48" s="206"/>
    </row>
    <row r="49" spans="1:11" s="205" customFormat="1">
      <c r="A49" s="166"/>
      <c r="I49" s="196"/>
    </row>
    <row r="50" spans="1:11" s="205" customFormat="1">
      <c r="E50" s="196"/>
      <c r="F50" s="196"/>
      <c r="G50" s="196"/>
      <c r="H50" s="196"/>
      <c r="I50" s="196"/>
      <c r="K50" s="206"/>
    </row>
    <row r="54" spans="1:11">
      <c r="A54" s="205"/>
    </row>
  </sheetData>
  <pageMargins left="0.75" right="0.75" top="1" bottom="1" header="0.5" footer="0.5"/>
  <pageSetup scale="8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23</vt:i4>
      </vt:variant>
    </vt:vector>
  </HeadingPairs>
  <TitlesOfParts>
    <vt:vector size="33" baseType="lpstr">
      <vt:lpstr>Exhibit 1(A)(1)</vt:lpstr>
      <vt:lpstr>Exhibit 1(A)(2)</vt:lpstr>
      <vt:lpstr>Exhibit 1(A)(3)</vt:lpstr>
      <vt:lpstr>Exhibit 1(A)(4)</vt:lpstr>
      <vt:lpstr>Exhibit 1(B) - 5Qtr Avg</vt:lpstr>
      <vt:lpstr>Exhibit 1 (C) (1) - 5 Qtr</vt:lpstr>
      <vt:lpstr>Exhibit 1 (C) (2) 5 Qtr</vt:lpstr>
      <vt:lpstr>Exhibit 1(D) - 2Qtr Avg</vt:lpstr>
      <vt:lpstr>Exhibit 1 (E) - 2 Qtr</vt:lpstr>
      <vt:lpstr>Exhibit 1 (F) - 2 Qtr</vt:lpstr>
      <vt:lpstr>'Exhibit 1(A)(1)'!\B</vt:lpstr>
      <vt:lpstr>'Exhibit 1(A)(2)'!\B</vt:lpstr>
      <vt:lpstr>\B</vt:lpstr>
      <vt:lpstr>'Exhibit 1(A)(1)'!\E</vt:lpstr>
      <vt:lpstr>'Exhibit 1(A)(2)'!\E</vt:lpstr>
      <vt:lpstr>\E</vt:lpstr>
      <vt:lpstr>'Exhibit 1(A)(1)'!\S</vt:lpstr>
      <vt:lpstr>'Exhibit 1(A)(2)'!\S</vt:lpstr>
      <vt:lpstr>\S</vt:lpstr>
      <vt:lpstr>'Exhibit 1(A)(1)'!\W</vt:lpstr>
      <vt:lpstr>'Exhibit 1(A)(2)'!\W</vt:lpstr>
      <vt:lpstr>\W</vt:lpstr>
      <vt:lpstr>'Exhibit 1 (C) (1) - 5 Qtr'!Print_Area</vt:lpstr>
      <vt:lpstr>'Exhibit 1 (C) (2) 5 Qtr'!Print_Area</vt:lpstr>
      <vt:lpstr>'Exhibit 1 (F) - 2 Qtr'!Print_Area</vt:lpstr>
      <vt:lpstr>'Exhibit 1(A)(1)'!Print_Area</vt:lpstr>
      <vt:lpstr>'Exhibit 1(A)(2)'!Print_Area</vt:lpstr>
      <vt:lpstr>'Exhibit 1(A)(3)'!Print_Area</vt:lpstr>
      <vt:lpstr>'Exhibit 1(A)(4)'!Print_Area</vt:lpstr>
      <vt:lpstr>'Exhibit 1(A)(1)'!Print_Area_MI</vt:lpstr>
      <vt:lpstr>'Exhibit 1(A)(2)'!Print_Area_MI</vt:lpstr>
      <vt:lpstr>'Exhibit 1(A)(3)'!Print_Area_MI</vt:lpstr>
      <vt:lpstr>'Exhibit 1(A)(4)'!Print_Area_MI</vt:lpstr>
    </vt:vector>
  </TitlesOfParts>
  <Company>Northeast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 Osgood</dc:creator>
  <cp:lastModifiedBy>Jeffrey R Kotkin</cp:lastModifiedBy>
  <cp:lastPrinted>2016-02-16T14:13:32Z</cp:lastPrinted>
  <dcterms:created xsi:type="dcterms:W3CDTF">2016-02-03T15:33:32Z</dcterms:created>
  <dcterms:modified xsi:type="dcterms:W3CDTF">2016-02-16T15:52:02Z</dcterms:modified>
</cp:coreProperties>
</file>