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ustServ\SS\Supplier Service\DPUC Competition Report\201807\"/>
    </mc:Choice>
  </mc:AlternateContent>
  <bookViews>
    <workbookView xWindow="-15" yWindow="5985" windowWidth="15480" windowHeight="5400"/>
  </bookViews>
  <sheets>
    <sheet name="Smry Load Customer" sheetId="10" r:id="rId1"/>
    <sheet name="Suppliers" sheetId="6" r:id="rId2"/>
    <sheet name="REC Program Detail" sheetId="5" r:id="rId3"/>
  </sheets>
  <definedNames>
    <definedName name="_xlnm._FilterDatabase" localSheetId="1" hidden="1">Suppliers!$A$1:$A$4</definedName>
    <definedName name="_xlnm.Print_Area" localSheetId="2">'REC Program Detail'!$A$1:$D$44</definedName>
    <definedName name="_xlnm.Print_Area" localSheetId="1">Suppliers!$A$1:$F$76</definedName>
  </definedNames>
  <calcPr calcId="171027" calcOnSave="0" concurrentCalc="0"/>
</workbook>
</file>

<file path=xl/calcChain.xml><?xml version="1.0" encoding="utf-8"?>
<calcChain xmlns="http://schemas.openxmlformats.org/spreadsheetml/2006/main">
  <c r="D70" i="6" l="1"/>
  <c r="C70" i="6"/>
  <c r="E68" i="6"/>
  <c r="E22" i="6"/>
  <c r="E24" i="6"/>
  <c r="E23" i="6"/>
  <c r="E25" i="6"/>
  <c r="E26" i="6"/>
  <c r="E27" i="6"/>
  <c r="E28" i="6"/>
  <c r="F28" i="6"/>
  <c r="E29" i="6"/>
  <c r="E30" i="6"/>
  <c r="E31" i="6"/>
  <c r="E32" i="6"/>
  <c r="E33" i="6"/>
  <c r="E34" i="6"/>
  <c r="E35" i="6"/>
  <c r="E36" i="6"/>
  <c r="E37" i="6"/>
  <c r="E38" i="6"/>
  <c r="E39" i="6"/>
  <c r="F39" i="6"/>
  <c r="E40" i="6"/>
  <c r="F40" i="6"/>
  <c r="E41" i="6"/>
  <c r="E42" i="6"/>
  <c r="F42" i="6"/>
  <c r="E43" i="6"/>
  <c r="F43" i="6"/>
  <c r="E44" i="6"/>
  <c r="F44" i="6"/>
  <c r="E45" i="6"/>
  <c r="E46" i="6"/>
  <c r="E47" i="6"/>
  <c r="E48" i="6"/>
  <c r="E49" i="6"/>
  <c r="E50" i="6"/>
  <c r="E51" i="6"/>
  <c r="E52" i="6"/>
  <c r="E53" i="6"/>
  <c r="F53" i="6"/>
  <c r="E54" i="6"/>
  <c r="E55" i="6"/>
  <c r="E56" i="6"/>
  <c r="F56" i="6"/>
  <c r="E57" i="6"/>
  <c r="E58" i="6"/>
  <c r="E59" i="6"/>
  <c r="E60" i="6"/>
  <c r="E61" i="6"/>
  <c r="E62" i="6"/>
  <c r="E63" i="6"/>
  <c r="E64" i="6"/>
  <c r="E65" i="6"/>
  <c r="E66" i="6"/>
  <c r="E67" i="6"/>
  <c r="F67" i="6"/>
  <c r="E12" i="6"/>
  <c r="F12" i="6"/>
  <c r="E13" i="6"/>
  <c r="E14" i="6"/>
  <c r="E15" i="6"/>
  <c r="E16" i="6"/>
  <c r="E17" i="6"/>
  <c r="E18" i="6"/>
  <c r="F18" i="6"/>
  <c r="E19" i="6"/>
  <c r="E20" i="6"/>
  <c r="E21" i="6"/>
  <c r="A38" i="5"/>
  <c r="A30" i="5"/>
  <c r="A23" i="10"/>
  <c r="F13" i="10"/>
  <c r="G12" i="10"/>
  <c r="D13" i="10"/>
  <c r="E12" i="10"/>
  <c r="B13" i="10"/>
  <c r="C12" i="10"/>
  <c r="H12" i="10"/>
  <c r="E9" i="6"/>
  <c r="E10" i="6"/>
  <c r="E11" i="6"/>
  <c r="F34" i="10"/>
  <c r="F33" i="10"/>
  <c r="H11" i="10"/>
  <c r="H13" i="10"/>
  <c r="I12" i="10"/>
  <c r="A16" i="10"/>
  <c r="G11" i="10"/>
  <c r="E11" i="10"/>
  <c r="C11" i="10"/>
  <c r="E8" i="6"/>
  <c r="E70" i="6"/>
  <c r="F25" i="6"/>
  <c r="F70" i="6"/>
  <c r="F68" i="6"/>
  <c r="F64" i="6"/>
  <c r="F62" i="6"/>
  <c r="F60" i="6"/>
  <c r="F65" i="6"/>
  <c r="F63" i="6"/>
  <c r="F58" i="6"/>
  <c r="F55" i="6"/>
  <c r="F54" i="6"/>
  <c r="F59" i="6"/>
  <c r="F57" i="6"/>
  <c r="F66" i="6"/>
  <c r="F50" i="6"/>
  <c r="F51" i="6"/>
  <c r="F49" i="6"/>
  <c r="F52" i="6"/>
  <c r="F61" i="6"/>
  <c r="F8" i="6"/>
  <c r="A24" i="10"/>
  <c r="F45" i="6"/>
  <c r="F29" i="6"/>
  <c r="F48" i="6"/>
  <c r="F47" i="6"/>
  <c r="F24" i="6"/>
  <c r="F34" i="6"/>
  <c r="F41" i="6"/>
  <c r="F36" i="6"/>
  <c r="F35" i="6"/>
  <c r="F30" i="6"/>
  <c r="F37" i="6"/>
  <c r="F32" i="6"/>
  <c r="F31" i="6"/>
  <c r="F46" i="6"/>
  <c r="F26" i="6"/>
  <c r="F33" i="6"/>
  <c r="F23" i="6"/>
  <c r="F27" i="6"/>
  <c r="F38" i="6"/>
  <c r="F22" i="6"/>
  <c r="F17" i="6"/>
  <c r="F21" i="6"/>
  <c r="F13" i="6"/>
  <c r="F15" i="6"/>
  <c r="F20" i="6"/>
  <c r="F14" i="6"/>
  <c r="F16" i="6"/>
  <c r="F19" i="6"/>
  <c r="F11" i="6"/>
  <c r="F9" i="6"/>
  <c r="F10" i="6"/>
  <c r="C35" i="5"/>
  <c r="C34" i="5"/>
  <c r="C33" i="5"/>
  <c r="B21" i="5"/>
  <c r="B37" i="5"/>
  <c r="B20" i="5"/>
  <c r="D15" i="5"/>
  <c r="B36" i="5"/>
  <c r="G33" i="10"/>
  <c r="F35" i="10"/>
  <c r="D32" i="10"/>
  <c r="F32" i="10"/>
  <c r="H32" i="10"/>
  <c r="D21" i="10"/>
  <c r="F21" i="10"/>
  <c r="H21" i="10"/>
  <c r="G34" i="10"/>
  <c r="C32" i="5"/>
  <c r="C30" i="5"/>
  <c r="B30" i="5"/>
  <c r="B34" i="10"/>
  <c r="D29" i="5"/>
  <c r="D28" i="5"/>
  <c r="D27" i="5"/>
  <c r="D26" i="5"/>
  <c r="D34" i="5"/>
  <c r="D25" i="5"/>
  <c r="D33" i="5"/>
  <c r="C24" i="5"/>
  <c r="C21" i="5"/>
  <c r="C37" i="5"/>
  <c r="C20" i="5"/>
  <c r="D19" i="5"/>
  <c r="C16" i="5"/>
  <c r="B16" i="5"/>
  <c r="D14" i="5"/>
  <c r="D13" i="5"/>
  <c r="C10" i="5"/>
  <c r="B10" i="5"/>
  <c r="D9" i="5"/>
  <c r="D8" i="5"/>
  <c r="D7" i="5"/>
  <c r="D35" i="5"/>
  <c r="D34" i="10"/>
  <c r="C36" i="5"/>
  <c r="C38" i="5"/>
  <c r="D20" i="5"/>
  <c r="D36" i="5"/>
  <c r="C22" i="5"/>
  <c r="D33" i="10"/>
  <c r="D30" i="5"/>
  <c r="A41" i="5"/>
  <c r="D16" i="5"/>
  <c r="D21" i="5"/>
  <c r="D37" i="5"/>
  <c r="D10" i="5"/>
  <c r="A40" i="5"/>
  <c r="B38" i="5"/>
  <c r="B22" i="5"/>
  <c r="B33" i="10"/>
  <c r="H33" i="10"/>
  <c r="H34" i="10"/>
  <c r="D22" i="5"/>
  <c r="D35" i="10"/>
  <c r="B35" i="10"/>
  <c r="D38" i="5"/>
  <c r="A42" i="5"/>
  <c r="H35" i="10"/>
  <c r="D24" i="10"/>
  <c r="E22" i="10"/>
  <c r="H23" i="10"/>
  <c r="F24" i="10"/>
  <c r="G23" i="10"/>
  <c r="B24" i="10"/>
  <c r="C23" i="10"/>
  <c r="H22" i="10"/>
  <c r="I11" i="10"/>
  <c r="A15" i="10"/>
  <c r="G22" i="10"/>
  <c r="E34" i="10"/>
  <c r="E23" i="10"/>
  <c r="H24" i="10"/>
  <c r="I22" i="10"/>
  <c r="A26" i="10"/>
  <c r="C22" i="10"/>
  <c r="C34" i="10"/>
  <c r="C33" i="10"/>
  <c r="E33" i="10"/>
  <c r="I23" i="10"/>
  <c r="A27" i="10"/>
  <c r="I34" i="10"/>
  <c r="I33" i="10"/>
</calcChain>
</file>

<file path=xl/sharedStrings.xml><?xml version="1.0" encoding="utf-8"?>
<sst xmlns="http://schemas.openxmlformats.org/spreadsheetml/2006/main" count="196" uniqueCount="118">
  <si>
    <t>Electric Suppliers - MWh Load &amp; Customer Count Data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</si>
  <si>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</si>
  <si>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</si>
  <si>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</si>
  <si>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</si>
  <si>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</si>
  <si>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</si>
  <si>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</si>
  <si>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</si>
  <si>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 xml:space="preserve">     Total</t>
  </si>
  <si>
    <t>Customers</t>
  </si>
  <si>
    <t>Total All Suppliers</t>
  </si>
  <si>
    <t>CTCleanEnergyOptions - Number of Participating Customers*</t>
  </si>
  <si>
    <t>20% Option</t>
  </si>
  <si>
    <t>50% Option</t>
  </si>
  <si>
    <t>SS = Standard Service;  LRS = Last Resort Service</t>
  </si>
  <si>
    <t>N/A</t>
  </si>
  <si>
    <t>Summary Data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</si>
  <si>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</si>
  <si>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</si>
  <si>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</si>
  <si>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</si>
  <si>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</si>
  <si>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% of Supplier Customers</t>
  </si>
  <si>
    <t xml:space="preserve">Business </t>
  </si>
  <si>
    <t>Electric Supplier MWh Load and Customer Count</t>
  </si>
  <si>
    <t>Residential - SS</t>
  </si>
  <si>
    <t>Customer Count by Class</t>
  </si>
  <si>
    <t>CONSOLIDATED EDISON SOLUTIONS, INC.</t>
  </si>
  <si>
    <t>VIRIDIAN ENERGY, INC</t>
  </si>
  <si>
    <t>DIRECT ENERGY BUSINESS LLC</t>
  </si>
  <si>
    <t>DISCOUNT POWER INC</t>
  </si>
  <si>
    <t>CONSTELLATION NEWENERGY, INC.</t>
  </si>
  <si>
    <t>ENERGY PLUS HOLDINGS LLC</t>
  </si>
  <si>
    <t>DIRECT ENERGY SERVICES LLC</t>
  </si>
  <si>
    <t>LIBERTY POWER HOLDINGS LLC</t>
  </si>
  <si>
    <t>TRANSCANADA POWER MARKETING LTD.</t>
  </si>
  <si>
    <t>SOUTH JERSEY ENERGY COMPANY</t>
  </si>
  <si>
    <t>CLEARVIEW ELECTRIC</t>
  </si>
  <si>
    <t>LIBERTY POWER DELAWARE LLC</t>
  </si>
  <si>
    <t>PALMCO POWER CT LLC</t>
  </si>
  <si>
    <t>NORTH AMERICAN POWER AND GAS LLC</t>
  </si>
  <si>
    <t>STARION ENERGY INC</t>
  </si>
  <si>
    <t>SPARK ENERGY, L P</t>
  </si>
  <si>
    <t>CHOICE ENERGY</t>
  </si>
  <si>
    <t>VERDE ENERGY USA, INC</t>
  </si>
  <si>
    <t xml:space="preserve">Note: </t>
  </si>
  <si>
    <t>NEXTERA ENERGY SERVICES CONN</t>
  </si>
  <si>
    <t>MINT ENERGY LLC</t>
  </si>
  <si>
    <t>PUBLIC POWER LLC</t>
  </si>
  <si>
    <r>
      <t>1</t>
    </r>
    <r>
      <rPr>
        <sz val="11"/>
        <rFont val="Arial"/>
        <family val="2"/>
      </rPr>
      <t xml:space="preserve"> Load is cumulative for the calendar month (1 MWh = 1,000 kWh)</t>
    </r>
  </si>
  <si>
    <r>
      <t>2</t>
    </r>
    <r>
      <rPr>
        <sz val="11"/>
        <rFont val="Arial"/>
        <family val="2"/>
      </rPr>
      <t xml:space="preserve"> Customer counts are as of the date shown and do not reflect pending enrollments.</t>
    </r>
  </si>
  <si>
    <t>Community Energy - CTCleanEnergyOptions Program</t>
  </si>
  <si>
    <t>3Degrees - CTCleanEnergyOptions Program</t>
  </si>
  <si>
    <t>Total -    CTCleanEnergyOptions Program</t>
  </si>
  <si>
    <t>Sterling Planet - Renewable Energy Certificates</t>
  </si>
  <si>
    <t>Total - All Rec Options</t>
  </si>
  <si>
    <t>Total CCEO</t>
  </si>
  <si>
    <t>25% Option</t>
  </si>
  <si>
    <t>Customer Count - REC Programs</t>
  </si>
  <si>
    <t xml:space="preserve">Residential </t>
  </si>
  <si>
    <t>Business - &lt; 50% Option</t>
  </si>
  <si>
    <t>REC Only</t>
  </si>
  <si>
    <t>Total All REC's</t>
  </si>
  <si>
    <t>AMERICAWIDE ENERGY LLC</t>
  </si>
  <si>
    <t>GULF OIL LIMITED PARTNERSHIP</t>
  </si>
  <si>
    <t>INDEPENDENCE ENERGY GROUP LLC</t>
  </si>
  <si>
    <t>XOOM ENERGY CONNECTICUT LLC</t>
  </si>
  <si>
    <t>AMBIT ENERGY, LLC</t>
  </si>
  <si>
    <t xml:space="preserve">THINK ENERGY                       </t>
  </si>
  <si>
    <t>CONNECTICUT GAS &amp; ELECTRIC INC</t>
  </si>
  <si>
    <t>DOMINION ENERGY SOLUTIONS - CT was formerly DOMINION RETAIL INC,  PUBLIC POWER LLC</t>
  </si>
  <si>
    <t>was formerly PUBLIC POWER &amp; UTILITY, INC, TOWN SQUARE ENERGY was formerly</t>
  </si>
  <si>
    <t>AEQUITAS ENERGY, INC</t>
  </si>
  <si>
    <t>HIKO ENERGY, LLC</t>
  </si>
  <si>
    <t>PERIGEE ENERGY, LLC</t>
  </si>
  <si>
    <t>ABEST POWER &amp; GAS, LLC</t>
  </si>
  <si>
    <t>MEGA ENERGY OF NEW ENGLAND LLC</t>
  </si>
  <si>
    <t>SUNWAVE GAS AND POWER CONNECTICUT I</t>
  </si>
  <si>
    <t>NRG RETAIL SOLUTIONS</t>
  </si>
  <si>
    <t>CONSTELLATION ENERGY POWER SOURCE,</t>
  </si>
  <si>
    <t>TOWN SQUARE ENERGY</t>
  </si>
  <si>
    <t>TEXAS RETAIL ENERGY,LLC</t>
  </si>
  <si>
    <t>DIRECT ENERGY BUSINESS MARKETING, L</t>
  </si>
  <si>
    <t>UNION ATLANTIC ELECTRICITY</t>
  </si>
  <si>
    <t>Eversource</t>
  </si>
  <si>
    <r>
      <t xml:space="preserve">Customer Load - Suppliers and Eversource (MWh) </t>
    </r>
    <r>
      <rPr>
        <b/>
        <vertAlign val="superscript"/>
        <sz val="11"/>
        <rFont val="Arial"/>
        <family val="2"/>
      </rPr>
      <t>1</t>
    </r>
  </si>
  <si>
    <t>Total Eversource Territory</t>
  </si>
  <si>
    <r>
      <t xml:space="preserve">Customer Count - Suppliers and Eversource </t>
    </r>
    <r>
      <rPr>
        <b/>
        <vertAlign val="superscript"/>
        <sz val="11"/>
        <rFont val="Arial"/>
        <family val="2"/>
      </rPr>
      <t>2</t>
    </r>
  </si>
  <si>
    <t>MAJOR ENERGY ELECTRIC SERVICES, LLC</t>
  </si>
  <si>
    <t>CL&amp;P dba Eversource Energy</t>
  </si>
  <si>
    <t xml:space="preserve">CONSTELLATION ENERGY SERVICES, INC </t>
  </si>
  <si>
    <t xml:space="preserve">FIRST POINT POWER, LLC             </t>
  </si>
  <si>
    <t xml:space="preserve">GREAT EASTERN ENERGY               </t>
  </si>
  <si>
    <t xml:space="preserve">BLUEROCK ENERGY, INC               </t>
  </si>
  <si>
    <t xml:space="preserve">CHAMPION ENERGY SERVICES           </t>
  </si>
  <si>
    <t xml:space="preserve">EDF ENERGY SERVICES, LLC           </t>
  </si>
  <si>
    <t xml:space="preserve">ENERGY REWARDS               </t>
  </si>
  <si>
    <t xml:space="preserve">ENGIE RESOURCES                    </t>
  </si>
  <si>
    <t>Compliance Filing for Docket No. 06-10-22</t>
  </si>
  <si>
    <t>CONSTELLATION NEWENERGY RES</t>
  </si>
  <si>
    <t xml:space="preserve">CONSTELLATION NEWENERGY C&amp;I </t>
  </si>
  <si>
    <t xml:space="preserve">CLEANCHOICE ENERGY                 </t>
  </si>
  <si>
    <t xml:space="preserve">COMMUNITY POWER &amp; UTILITY, CONSTELLATION ENERGY POWER SOURCE was formerly MXENERGY ELECTRIC INC, </t>
  </si>
  <si>
    <t xml:space="preserve">ENGIE RESOURCES was formerly GDF SUEZ ENERGY RESOURCE, AND CLEAN ENERGY was formerly ETHICAL ELECTRIC. </t>
  </si>
  <si>
    <t>CALPINE ENERGY SOLUTIONS</t>
  </si>
  <si>
    <t>NATIONAL GAS &amp; ELECTRIC, LLC</t>
  </si>
  <si>
    <t xml:space="preserve">ELIGO ENERGY CT, LLC               </t>
  </si>
  <si>
    <t>100 % Option</t>
  </si>
  <si>
    <t xml:space="preserve">HOP ENERGY LLC                     </t>
  </si>
  <si>
    <t xml:space="preserve">DOMINION ENERGY SOLUTIONS - CT     </t>
  </si>
  <si>
    <t xml:space="preserve">ATLANTIC ENERGY MA, LLC            </t>
  </si>
  <si>
    <t>HESS CORPORATION</t>
  </si>
  <si>
    <t>AGERA ENERGY, LLC</t>
  </si>
  <si>
    <t xml:space="preserve">WATTIFI INC                        </t>
  </si>
  <si>
    <t>Data as of July 31, 2018</t>
  </si>
  <si>
    <t>08 % Option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</si>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</sst>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m/d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vertAlign val="superscript"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1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9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6" fillId="6" borderId="15" applyNumberFormat="0" applyAlignment="0" applyProtection="0"/>
    <xf numFmtId="0" fontId="27" fillId="7" borderId="16" applyNumberFormat="0" applyAlignment="0" applyProtection="0"/>
    <xf numFmtId="0" fontId="28" fillId="7" borderId="15" applyNumberFormat="0" applyAlignment="0" applyProtection="0"/>
    <xf numFmtId="0" fontId="29" fillId="0" borderId="17" applyNumberFormat="0" applyFill="0" applyAlignment="0" applyProtection="0"/>
    <xf numFmtId="0" fontId="30" fillId="8" borderId="18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0" applyNumberFormat="0" applyFill="0" applyAlignment="0" applyProtection="0"/>
    <xf numFmtId="0" fontId="34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4" fillId="33" borderId="0" applyNumberFormat="0" applyBorder="0" applyAlignment="0" applyProtection="0"/>
    <xf numFmtId="0" fontId="2" fillId="0" borderId="0"/>
    <xf numFmtId="0" fontId="2" fillId="9" borderId="19" applyNumberFormat="0" applyFont="0" applyAlignment="0" applyProtection="0"/>
    <xf numFmtId="0" fontId="1" fillId="0" borderId="0"/>
  </cellStyleXfs>
  <cellXfs count="123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2" borderId="1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Continuous" vertical="center"/>
    </xf>
    <xf numFmtId="0" fontId="10" fillId="2" borderId="1" xfId="0" applyFont="1" applyFill="1" applyBorder="1" applyProtection="1"/>
    <xf numFmtId="0" fontId="8" fillId="2" borderId="1" xfId="0" applyFont="1" applyFill="1" applyBorder="1" applyAlignment="1" applyProtection="1">
      <alignment horizontal="center"/>
    </xf>
    <xf numFmtId="0" fontId="10" fillId="0" borderId="0" xfId="0" applyFont="1" applyFill="1" applyProtection="1"/>
    <xf numFmtId="0" fontId="5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0" fillId="2" borderId="0" xfId="0" applyFill="1" applyAlignment="1" applyProtection="1">
      <alignment wrapText="1"/>
    </xf>
    <xf numFmtId="164" fontId="8" fillId="0" borderId="0" xfId="0" applyNumberFormat="1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Fill="1" applyBorder="1" applyProtection="1"/>
    <xf numFmtId="0" fontId="12" fillId="2" borderId="0" xfId="0" applyFont="1" applyFill="1" applyBorder="1" applyAlignment="1" applyProtection="1">
      <alignment horizontal="centerContinuous" vertical="center" wrapText="1"/>
    </xf>
    <xf numFmtId="0" fontId="6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wrapText="1"/>
    </xf>
    <xf numFmtId="9" fontId="4" fillId="2" borderId="0" xfId="0" applyNumberFormat="1" applyFon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 vertical="center" wrapText="1"/>
    </xf>
    <xf numFmtId="3" fontId="5" fillId="2" borderId="0" xfId="0" applyNumberFormat="1" applyFont="1" applyFill="1" applyBorder="1" applyAlignment="1" applyProtection="1">
      <alignment horizontal="right"/>
    </xf>
    <xf numFmtId="164" fontId="5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164" fontId="4" fillId="2" borderId="0" xfId="0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right"/>
    </xf>
    <xf numFmtId="164" fontId="4" fillId="2" borderId="0" xfId="0" applyNumberFormat="1" applyFont="1" applyFill="1" applyBorder="1" applyAlignment="1" applyProtection="1">
      <alignment horizontal="right"/>
    </xf>
    <xf numFmtId="164" fontId="8" fillId="2" borderId="0" xfId="0" applyNumberFormat="1" applyFont="1" applyFill="1" applyBorder="1" applyAlignment="1" applyProtection="1">
      <alignment horizontal="center"/>
    </xf>
    <xf numFmtId="164" fontId="6" fillId="2" borderId="0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Continuous" vertical="center"/>
    </xf>
    <xf numFmtId="0" fontId="10" fillId="0" borderId="0" xfId="0" applyFont="1" applyFill="1" applyBorder="1" applyAlignment="1" applyProtection="1">
      <alignment horizontal="centerContinuous" vertical="center"/>
    </xf>
    <xf numFmtId="3" fontId="10" fillId="0" borderId="0" xfId="0" applyNumberFormat="1" applyFont="1" applyFill="1" applyBorder="1" applyAlignment="1" applyProtection="1">
      <alignment horizontal="center"/>
    </xf>
    <xf numFmtId="0" fontId="10" fillId="0" borderId="0" xfId="0" applyFont="1" applyFill="1" applyBorder="1" applyProtection="1"/>
    <xf numFmtId="3" fontId="10" fillId="0" borderId="1" xfId="0" applyNumberFormat="1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Continuous" vertical="center"/>
    </xf>
    <xf numFmtId="9" fontId="4" fillId="2" borderId="3" xfId="0" applyNumberFormat="1" applyFont="1" applyFill="1" applyBorder="1" applyAlignment="1" applyProtection="1">
      <alignment horizontal="centerContinuous" vertical="center"/>
    </xf>
    <xf numFmtId="164" fontId="5" fillId="2" borderId="5" xfId="1" applyNumberFormat="1" applyFont="1" applyFill="1" applyBorder="1" applyAlignment="1" applyProtection="1">
      <alignment horizontal="center"/>
    </xf>
    <xf numFmtId="3" fontId="5" fillId="2" borderId="4" xfId="0" applyNumberFormat="1" applyFont="1" applyFill="1" applyBorder="1" applyAlignment="1" applyProtection="1">
      <alignment horizontal="center"/>
    </xf>
    <xf numFmtId="0" fontId="5" fillId="2" borderId="7" xfId="0" applyFont="1" applyFill="1" applyBorder="1" applyProtection="1"/>
    <xf numFmtId="3" fontId="4" fillId="2" borderId="0" xfId="0" applyNumberFormat="1" applyFont="1" applyFill="1" applyBorder="1" applyAlignment="1" applyProtection="1">
      <alignment horizontal="center"/>
    </xf>
    <xf numFmtId="10" fontId="5" fillId="2" borderId="7" xfId="1" applyNumberFormat="1" applyFont="1" applyFill="1" applyBorder="1" applyAlignment="1" applyProtection="1">
      <alignment horizontal="center"/>
    </xf>
    <xf numFmtId="3" fontId="10" fillId="2" borderId="1" xfId="0" applyNumberFormat="1" applyFont="1" applyFill="1" applyBorder="1" applyAlignment="1" applyProtection="1">
      <alignment horizontal="center"/>
    </xf>
    <xf numFmtId="3" fontId="8" fillId="2" borderId="1" xfId="0" applyNumberFormat="1" applyFont="1" applyFill="1" applyBorder="1" applyAlignment="1" applyProtection="1">
      <alignment horizontal="center"/>
    </xf>
    <xf numFmtId="3" fontId="10" fillId="0" borderId="1" xfId="0" applyNumberFormat="1" applyFont="1" applyFill="1" applyBorder="1" applyAlignment="1" applyProtection="1">
      <alignment horizontal="center"/>
      <protection locked="0"/>
    </xf>
    <xf numFmtId="3" fontId="5" fillId="0" borderId="4" xfId="0" applyNumberFormat="1" applyFont="1" applyFill="1" applyBorder="1" applyAlignment="1" applyProtection="1">
      <alignment horizontal="center"/>
      <protection locked="0"/>
    </xf>
    <xf numFmtId="3" fontId="7" fillId="0" borderId="4" xfId="0" applyNumberFormat="1" applyFont="1" applyFill="1" applyBorder="1" applyAlignment="1" applyProtection="1">
      <alignment horizontal="center"/>
      <protection locked="0"/>
    </xf>
    <xf numFmtId="3" fontId="5" fillId="0" borderId="6" xfId="0" applyNumberFormat="1" applyFont="1" applyFill="1" applyBorder="1" applyAlignment="1" applyProtection="1">
      <alignment horizontal="center"/>
    </xf>
    <xf numFmtId="3" fontId="10" fillId="2" borderId="1" xfId="0" applyNumberFormat="1" applyFont="1" applyFill="1" applyBorder="1" applyAlignment="1" applyProtection="1">
      <alignment horizontal="center"/>
      <protection locked="0"/>
    </xf>
    <xf numFmtId="3" fontId="5" fillId="0" borderId="1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3" fontId="0" fillId="2" borderId="0" xfId="0" applyNumberFormat="1" applyFill="1" applyBorder="1" applyProtection="1"/>
    <xf numFmtId="3" fontId="7" fillId="2" borderId="4" xfId="0" applyNumberFormat="1" applyFont="1" applyFill="1" applyBorder="1" applyAlignment="1" applyProtection="1">
      <alignment horizontal="center"/>
    </xf>
    <xf numFmtId="3" fontId="5" fillId="0" borderId="1" xfId="0" applyNumberFormat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Continuous" vertical="center"/>
    </xf>
    <xf numFmtId="0" fontId="4" fillId="0" borderId="9" xfId="0" applyFont="1" applyBorder="1" applyAlignment="1" applyProtection="1">
      <alignment horizontal="centerContinuous" vertical="center"/>
    </xf>
    <xf numFmtId="0" fontId="4" fillId="0" borderId="10" xfId="0" applyFont="1" applyFill="1" applyBorder="1" applyAlignment="1" applyProtection="1">
      <alignment horizontal="centerContinuous" vertical="center"/>
    </xf>
    <xf numFmtId="3" fontId="5" fillId="0" borderId="1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0" xfId="0" applyFont="1"/>
    <xf numFmtId="164" fontId="5" fillId="0" borderId="1" xfId="1" applyNumberFormat="1" applyFont="1" applyFill="1" applyBorder="1" applyAlignment="1" applyProtection="1">
      <alignment horizontal="center"/>
    </xf>
    <xf numFmtId="0" fontId="5" fillId="0" borderId="1" xfId="0" applyFont="1" applyBorder="1"/>
    <xf numFmtId="3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Protection="1"/>
    <xf numFmtId="0" fontId="4" fillId="0" borderId="11" xfId="0" applyFont="1" applyFill="1" applyBorder="1" applyProtection="1"/>
    <xf numFmtId="3" fontId="4" fillId="0" borderId="11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Continuous" vertical="center"/>
    </xf>
    <xf numFmtId="0" fontId="4" fillId="2" borderId="0" xfId="0" applyFont="1" applyFill="1" applyAlignment="1" applyProtection="1">
      <alignment horizontal="centerContinuous" vertical="center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Alignment="1" applyProtection="1">
      <alignment horizontal="centerContinuous" vertical="center"/>
    </xf>
    <xf numFmtId="0" fontId="5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Continuous" vertical="center"/>
      <protection locked="0"/>
    </xf>
    <xf numFmtId="0" fontId="5" fillId="0" borderId="0" xfId="0" applyFont="1" applyFill="1" applyAlignment="1" applyProtection="1">
      <alignment horizontal="centerContinuous" vertical="center"/>
    </xf>
    <xf numFmtId="0" fontId="5" fillId="2" borderId="0" xfId="0" applyFont="1" applyFill="1" applyProtection="1"/>
    <xf numFmtId="0" fontId="5" fillId="2" borderId="3" xfId="0" applyFont="1" applyFill="1" applyBorder="1" applyAlignment="1" applyProtection="1">
      <alignment horizontal="centerContinuous" vertical="center"/>
    </xf>
    <xf numFmtId="0" fontId="5" fillId="2" borderId="0" xfId="0" applyFont="1" applyFill="1" applyAlignment="1" applyProtection="1">
      <alignment wrapText="1"/>
    </xf>
    <xf numFmtId="0" fontId="5" fillId="2" borderId="3" xfId="0" applyFont="1" applyFill="1" applyBorder="1" applyAlignment="1" applyProtection="1">
      <alignment horizontal="centerContinuous"/>
    </xf>
    <xf numFmtId="3" fontId="5" fillId="2" borderId="0" xfId="0" applyNumberFormat="1" applyFont="1" applyFill="1" applyProtection="1"/>
    <xf numFmtId="3" fontId="5" fillId="2" borderId="0" xfId="0" applyNumberFormat="1" applyFont="1" applyFill="1" applyBorder="1" applyProtection="1"/>
    <xf numFmtId="0" fontId="14" fillId="2" borderId="0" xfId="0" applyFont="1" applyFill="1" applyBorder="1" applyProtection="1"/>
    <xf numFmtId="0" fontId="15" fillId="0" borderId="0" xfId="0" applyFont="1"/>
    <xf numFmtId="0" fontId="15" fillId="0" borderId="1" xfId="0" applyFont="1" applyBorder="1"/>
    <xf numFmtId="0" fontId="8" fillId="2" borderId="0" xfId="0" applyFont="1" applyFill="1" applyBorder="1" applyAlignment="1" applyProtection="1">
      <alignment horizontal="center"/>
    </xf>
    <xf numFmtId="3" fontId="8" fillId="2" borderId="0" xfId="0" applyNumberFormat="1" applyFont="1" applyFill="1" applyBorder="1" applyAlignment="1" applyProtection="1">
      <alignment horizontal="center"/>
    </xf>
    <xf numFmtId="0" fontId="17" fillId="2" borderId="0" xfId="0" applyFont="1" applyFill="1" applyBorder="1" applyProtection="1"/>
    <xf numFmtId="0" fontId="17" fillId="2" borderId="0" xfId="0" applyFont="1" applyFill="1" applyProtection="1"/>
    <xf numFmtId="164" fontId="16" fillId="2" borderId="0" xfId="0" applyNumberFormat="1" applyFont="1" applyFill="1" applyBorder="1" applyAlignment="1" applyProtection="1">
      <alignment horizontal="center"/>
    </xf>
    <xf numFmtId="0" fontId="10" fillId="2" borderId="0" xfId="0" applyFont="1" applyFill="1" applyProtection="1"/>
    <xf numFmtId="0" fontId="0" fillId="2" borderId="0" xfId="0" applyFill="1" applyProtection="1"/>
    <xf numFmtId="164" fontId="4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Continuous" vertical="center" wrapText="1"/>
    </xf>
    <xf numFmtId="0" fontId="5" fillId="2" borderId="0" xfId="0" applyFont="1" applyFill="1" applyBorder="1" applyAlignment="1" applyProtection="1">
      <alignment horizontal="centerContinuous" vertical="center"/>
    </xf>
    <xf numFmtId="164" fontId="4" fillId="2" borderId="0" xfId="0" applyNumberFormat="1" applyFont="1" applyFill="1" applyBorder="1" applyAlignment="1" applyProtection="1">
      <alignment horizontal="centerContinuous" vertical="center"/>
    </xf>
    <xf numFmtId="0" fontId="5" fillId="2" borderId="0" xfId="0" applyFont="1" applyFill="1" applyBorder="1" applyProtection="1"/>
    <xf numFmtId="0" fontId="4" fillId="2" borderId="2" xfId="0" applyFont="1" applyFill="1" applyBorder="1" applyAlignment="1" applyProtection="1">
      <alignment horizontal="centerContinuous" vertical="center"/>
    </xf>
    <xf numFmtId="0" fontId="4" fillId="2" borderId="3" xfId="0" applyFont="1" applyFill="1" applyBorder="1" applyAlignment="1" applyProtection="1">
      <alignment horizontal="centerContinuous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3" fontId="5" fillId="2" borderId="6" xfId="0" applyNumberFormat="1" applyFont="1" applyFill="1" applyBorder="1" applyAlignment="1" applyProtection="1">
      <alignment horizontal="center"/>
    </xf>
    <xf numFmtId="164" fontId="5" fillId="2" borderId="7" xfId="1" applyNumberFormat="1" applyFont="1" applyFill="1" applyBorder="1" applyAlignment="1" applyProtection="1">
      <alignment horizontal="center"/>
    </xf>
    <xf numFmtId="9" fontId="4" fillId="2" borderId="0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164" fontId="5" fillId="2" borderId="0" xfId="1" applyNumberFormat="1" applyFont="1" applyFill="1" applyBorder="1" applyAlignment="1" applyProtection="1">
      <alignment horizontal="center"/>
    </xf>
    <xf numFmtId="10" fontId="5" fillId="2" borderId="0" xfId="1" applyNumberFormat="1" applyFont="1" applyFill="1" applyBorder="1" applyAlignment="1" applyProtection="1">
      <alignment horizontal="center"/>
    </xf>
    <xf numFmtId="3" fontId="5" fillId="0" borderId="0" xfId="0" applyNumberFormat="1" applyFont="1" applyFill="1" applyBorder="1" applyProtection="1"/>
    <xf numFmtId="0" fontId="5" fillId="0" borderId="11" xfId="0" applyFont="1" applyBorder="1"/>
    <xf numFmtId="0" fontId="0" fillId="0" borderId="1" xfId="0" applyBorder="1"/>
    <xf numFmtId="0" fontId="3" fillId="2" borderId="1" xfId="0" applyFont="1" applyFill="1" applyBorder="1" applyProtection="1"/>
    <xf numFmtId="1" fontId="10" fillId="0" borderId="0" xfId="0" applyNumberFormat="1" applyFont="1" applyFill="1" applyProtection="1"/>
    <xf numFmtId="0" fontId="1" fillId="0" borderId="0" xfId="44"/>
    <xf numFmtId="3" fontId="4" fillId="2" borderId="4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/>
    <xf numFmtId="3" fontId="5" fillId="0" borderId="1" xfId="0" applyNumberFormat="1" applyFont="1" applyFill="1" applyBorder="1" applyProtection="1"/>
    <xf numFmtId="3" fontId="5" fillId="0" borderId="11" xfId="0" applyNumberFormat="1" applyFont="1" applyFill="1" applyBorder="1" applyAlignment="1" applyProtection="1">
      <alignment horizontal="center"/>
    </xf>
    <xf numFmtId="3" fontId="4" fillId="0" borderId="0" xfId="0" applyNumberFormat="1" applyFont="1" applyFill="1" applyBorder="1" applyAlignment="1" applyProtection="1">
      <alignment horizontal="center"/>
    </xf>
    <xf numFmtId="164" fontId="5" fillId="0" borderId="0" xfId="1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rmal 5" xfId="44"/>
    <cellStyle name="Note 2" xfId="43"/>
    <cellStyle name="Output" xfId="11" builtinId="21" customBuiltin="1"/>
    <cellStyle name="Percent" xfId="1" builtinId="5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workbookViewId="0">
      <selection activeCell="B12" sqref="B12"/>
    </sheetView>
  </sheetViews>
  <sheetFormatPr defaultRowHeight="12.75" x14ac:dyDescent="0.2"/>
  <cols>
    <col min="1" max="1" width="15.140625" style="92" customWidth="1"/>
    <col min="2" max="2" width="12.28515625" style="92" customWidth="1"/>
    <col min="3" max="3" width="11.7109375" style="92" customWidth="1"/>
    <col min="4" max="4" width="12" style="92" customWidth="1"/>
    <col min="5" max="5" width="11.7109375" style="92" customWidth="1"/>
    <col min="6" max="6" width="13.42578125" style="92" customWidth="1"/>
    <col min="7" max="7" width="11.7109375" style="92" customWidth="1"/>
    <col min="8" max="8" width="13" style="92" customWidth="1"/>
    <col min="9" max="9" width="11.7109375" style="92" customWidth="1"/>
    <col min="10" max="10" width="9.140625" style="92"/>
  </cols>
  <sheetData>
    <row r="1" spans="1:10" ht="15" x14ac:dyDescent="0.2">
      <c r="A1" s="71" t="s">
        <v>90</v>
      </c>
      <c r="B1" s="72"/>
      <c r="C1" s="72"/>
      <c r="D1" s="72"/>
      <c r="E1" s="72"/>
      <c r="F1" s="72"/>
      <c r="G1" s="95"/>
      <c r="H1" s="73"/>
      <c r="I1" s="73"/>
      <c r="J1" s="74"/>
    </row>
    <row r="2" spans="1:10" ht="15" x14ac:dyDescent="0.2">
      <c r="A2" s="71" t="s">
        <v>17</v>
      </c>
      <c r="B2" s="72"/>
      <c r="C2" s="72"/>
      <c r="D2" s="72"/>
      <c r="E2" s="72"/>
      <c r="F2" s="72"/>
      <c r="G2" s="95"/>
      <c r="H2" s="73"/>
      <c r="I2" s="73"/>
      <c r="J2" s="74"/>
    </row>
    <row r="3" spans="1:10" ht="15" x14ac:dyDescent="0.2">
      <c r="A3" s="71" t="s">
        <v>25</v>
      </c>
      <c r="B3" s="72"/>
      <c r="C3" s="72"/>
      <c r="D3" s="72"/>
      <c r="E3" s="72"/>
      <c r="F3" s="72"/>
      <c r="G3" s="95"/>
      <c r="H3" s="73"/>
      <c r="I3" s="73"/>
      <c r="J3" s="74"/>
    </row>
    <row r="4" spans="1:10" ht="15" x14ac:dyDescent="0.2">
      <c r="A4" s="71" t="s">
        <v>99</v>
      </c>
      <c r="B4" s="73"/>
      <c r="C4" s="73"/>
      <c r="D4" s="73"/>
      <c r="E4" s="73"/>
      <c r="F4" s="73"/>
      <c r="G4" s="73"/>
      <c r="H4" s="73"/>
      <c r="I4" s="73"/>
      <c r="J4" s="74"/>
    </row>
    <row r="5" spans="1:10" ht="15" x14ac:dyDescent="0.2">
      <c r="A5" s="75" t="s">
        <v>115</v>
      </c>
      <c r="B5" s="73"/>
      <c r="C5" s="73"/>
      <c r="D5" s="76"/>
      <c r="E5" s="76"/>
      <c r="F5" s="76"/>
      <c r="G5" s="73"/>
      <c r="H5" s="73"/>
      <c r="I5" s="73"/>
      <c r="J5" s="74"/>
    </row>
    <row r="6" spans="1:10" ht="14.25" x14ac:dyDescent="0.2">
      <c r="A6" s="77"/>
      <c r="B6" s="77"/>
      <c r="C6" s="77"/>
      <c r="D6" s="77"/>
      <c r="E6" s="77"/>
      <c r="F6" s="77"/>
      <c r="G6" s="77"/>
      <c r="H6" s="77"/>
      <c r="I6" s="77"/>
      <c r="J6" s="77"/>
    </row>
    <row r="7" spans="1:10" ht="14.25" x14ac:dyDescent="0.2">
      <c r="A7" s="97"/>
      <c r="B7" s="97"/>
      <c r="C7" s="97"/>
      <c r="D7" s="97"/>
      <c r="E7" s="97"/>
      <c r="F7" s="97"/>
      <c r="G7" s="97"/>
      <c r="H7" s="77"/>
      <c r="I7" s="77"/>
      <c r="J7" s="77"/>
    </row>
    <row r="8" spans="1:10" ht="17.25" x14ac:dyDescent="0.2">
      <c r="A8" s="94" t="s">
        <v>86</v>
      </c>
      <c r="B8" s="95"/>
      <c r="C8" s="95"/>
      <c r="D8" s="95"/>
      <c r="E8" s="95"/>
      <c r="F8" s="95"/>
      <c r="G8" s="94"/>
      <c r="H8" s="73"/>
      <c r="I8" s="73"/>
      <c r="J8" s="77"/>
    </row>
    <row r="9" spans="1:10" ht="15" x14ac:dyDescent="0.2">
      <c r="A9" s="77"/>
      <c r="B9" s="98" t="s">
        <v>26</v>
      </c>
      <c r="C9" s="36"/>
      <c r="D9" s="98" t="s">
        <v>5</v>
      </c>
      <c r="E9" s="78"/>
      <c r="F9" s="98" t="s">
        <v>6</v>
      </c>
      <c r="G9" s="37"/>
      <c r="H9" s="98" t="s">
        <v>87</v>
      </c>
      <c r="I9" s="78"/>
      <c r="J9" s="79"/>
    </row>
    <row r="10" spans="1:10" ht="15" x14ac:dyDescent="0.2">
      <c r="A10" s="100"/>
      <c r="B10" s="101" t="s">
        <v>7</v>
      </c>
      <c r="C10" s="102" t="s">
        <v>19</v>
      </c>
      <c r="D10" s="115" t="s">
        <v>7</v>
      </c>
      <c r="E10" s="102" t="s">
        <v>19</v>
      </c>
      <c r="F10" s="115" t="s">
        <v>7</v>
      </c>
      <c r="G10" s="102" t="s">
        <v>19</v>
      </c>
      <c r="H10" s="115" t="s">
        <v>7</v>
      </c>
      <c r="I10" s="102" t="s">
        <v>18</v>
      </c>
      <c r="J10" s="77"/>
    </row>
    <row r="11" spans="1:10" ht="14.25" x14ac:dyDescent="0.2">
      <c r="A11" s="97" t="s">
        <v>8</v>
      </c>
      <c r="B11" s="46">
        <v>268743.054</v>
      </c>
      <c r="C11" s="38">
        <f>IF(B11=0,0,B11/$B$13)</f>
        <v>0.27774928510343705</v>
      </c>
      <c r="D11" s="46">
        <v>451160.56599999999</v>
      </c>
      <c r="E11" s="38">
        <f>IF(D11=0,0,D11/$D$13)</f>
        <v>0.71510462457624924</v>
      </c>
      <c r="F11" s="46">
        <v>350264.935</v>
      </c>
      <c r="G11" s="38">
        <f>IF(F11=0,0,F11/$F$13)</f>
        <v>0.90794455116157879</v>
      </c>
      <c r="H11" s="39">
        <f>IF(B11+D11+F11=0,0,B11+D11+F11)</f>
        <v>1070168.5549999999</v>
      </c>
      <c r="I11" s="38">
        <f>IF(H11=0,0,H11/$H$13)</f>
        <v>0.53933053086025518</v>
      </c>
      <c r="J11" s="77"/>
    </row>
    <row r="12" spans="1:10" ht="14.25" x14ac:dyDescent="0.2">
      <c r="A12" s="97" t="s">
        <v>85</v>
      </c>
      <c r="B12" s="47">
        <v>698831.18799999997</v>
      </c>
      <c r="C12" s="38">
        <f>IF(B12=0,0,B12/$B$13)</f>
        <v>0.7222507148965629</v>
      </c>
      <c r="D12" s="47">
        <v>179740.91399999999</v>
      </c>
      <c r="E12" s="38">
        <f>IF(D12=0,0,D12/$D$13)</f>
        <v>0.28489537542375076</v>
      </c>
      <c r="F12" s="47">
        <v>35512.957000000002</v>
      </c>
      <c r="G12" s="38">
        <f>IF(F12=0,0,F12/$F$13)</f>
        <v>9.2055448838421261E-2</v>
      </c>
      <c r="H12" s="53">
        <f>IF(B12+D12+F12=0,0,B12+D12+F12)</f>
        <v>914085.05900000001</v>
      </c>
      <c r="I12" s="38">
        <f>IF(H12=0,0,H12/$H$13)</f>
        <v>0.46066946913974477</v>
      </c>
      <c r="J12" s="77"/>
    </row>
    <row r="13" spans="1:10" ht="14.25" x14ac:dyDescent="0.2">
      <c r="A13" s="97" t="s">
        <v>9</v>
      </c>
      <c r="B13" s="103">
        <f>SUM(B11:B12)</f>
        <v>967574.24199999997</v>
      </c>
      <c r="C13" s="104"/>
      <c r="D13" s="48">
        <f>SUM(D11:D12)</f>
        <v>630901.48</v>
      </c>
      <c r="E13" s="104"/>
      <c r="F13" s="103">
        <f>SUM(F11:F12)</f>
        <v>385777.89199999999</v>
      </c>
      <c r="G13" s="104"/>
      <c r="H13" s="103">
        <f>SUM(H11:H12)</f>
        <v>1984253.6140000001</v>
      </c>
      <c r="I13" s="40"/>
      <c r="J13" s="77"/>
    </row>
    <row r="14" spans="1:10" ht="14.25" x14ac:dyDescent="0.2">
      <c r="A14" s="77"/>
      <c r="B14" s="77"/>
      <c r="C14" s="77"/>
      <c r="D14" s="77"/>
      <c r="E14" s="77"/>
      <c r="F14" s="77"/>
      <c r="G14" s="77"/>
      <c r="H14" s="97"/>
      <c r="I14" s="77"/>
      <c r="J14" s="77"/>
    </row>
    <row r="15" spans="1:10" ht="15" x14ac:dyDescent="0.25">
      <c r="A15" s="77" t="str">
        <f>"As the above table shows, "&amp;TEXT(H11,"0,000")&amp; " MWh, or "&amp;TEXT(I11,"0.0%")&amp;" of Eversource's total load is served by electric suppliers"</f>
        <v>As the above table shows, 1,070,169 MWh, or 53.9% of Eversource's total load is served by electric suppliers</v>
      </c>
      <c r="B15" s="41"/>
      <c r="C15" s="107"/>
      <c r="D15" s="41"/>
      <c r="E15" s="107"/>
      <c r="F15" s="106"/>
      <c r="G15" s="105"/>
      <c r="H15" s="97"/>
      <c r="I15" s="77"/>
      <c r="J15" s="77"/>
    </row>
    <row r="16" spans="1:10" ht="15" x14ac:dyDescent="0.25">
      <c r="A16" s="77" t="str">
        <f>"while "&amp;TEXT(H12,"0,000")&amp;" MWh, or "&amp;TEXT(I12,"0.0%")&amp;" of the load is provided under Standard Service or Last Resort service through Eversource."</f>
        <v>while 914,085 MWh, or 46.1% of the load is provided under Standard Service or Last Resort service through Eversource.</v>
      </c>
      <c r="B16" s="77"/>
      <c r="C16" s="77"/>
      <c r="D16" s="77"/>
      <c r="E16" s="77"/>
      <c r="F16" s="77"/>
      <c r="G16" s="105"/>
      <c r="H16" s="97"/>
      <c r="I16" s="77"/>
      <c r="J16" s="77"/>
    </row>
    <row r="17" spans="1:10" ht="15" x14ac:dyDescent="0.25">
      <c r="A17" s="77"/>
      <c r="B17" s="77"/>
      <c r="C17" s="77"/>
      <c r="D17" s="77"/>
      <c r="E17" s="77"/>
      <c r="F17" s="77"/>
      <c r="G17" s="105"/>
      <c r="H17" s="97"/>
      <c r="I17" s="77"/>
      <c r="J17" s="77"/>
    </row>
    <row r="18" spans="1:10" ht="15" x14ac:dyDescent="0.25">
      <c r="A18" s="77"/>
      <c r="B18" s="77"/>
      <c r="C18" s="77"/>
      <c r="D18" s="77"/>
      <c r="E18" s="77"/>
      <c r="F18" s="77"/>
      <c r="G18" s="105"/>
      <c r="H18" s="97"/>
      <c r="I18" s="77"/>
      <c r="J18" s="77"/>
    </row>
    <row r="19" spans="1:10" ht="17.25" x14ac:dyDescent="0.2">
      <c r="A19" s="94" t="s">
        <v>88</v>
      </c>
      <c r="B19" s="95"/>
      <c r="C19" s="95"/>
      <c r="D19" s="95"/>
      <c r="E19" s="95"/>
      <c r="F19" s="95"/>
      <c r="G19" s="96"/>
      <c r="H19" s="95"/>
      <c r="I19" s="73"/>
      <c r="J19" s="77"/>
    </row>
    <row r="20" spans="1:10" ht="15" x14ac:dyDescent="0.25">
      <c r="A20" s="97"/>
      <c r="B20" s="98" t="s">
        <v>26</v>
      </c>
      <c r="C20" s="99"/>
      <c r="D20" s="98" t="s">
        <v>5</v>
      </c>
      <c r="E20" s="80"/>
      <c r="F20" s="98" t="s">
        <v>6</v>
      </c>
      <c r="G20" s="37"/>
      <c r="H20" s="98" t="s">
        <v>87</v>
      </c>
      <c r="I20" s="78"/>
      <c r="J20" s="77"/>
    </row>
    <row r="21" spans="1:10" ht="15" x14ac:dyDescent="0.2">
      <c r="A21" s="100"/>
      <c r="B21" s="101" t="s">
        <v>10</v>
      </c>
      <c r="C21" s="102" t="s">
        <v>19</v>
      </c>
      <c r="D21" s="101" t="str">
        <f>B21</f>
        <v>Customers</v>
      </c>
      <c r="E21" s="102" t="s">
        <v>19</v>
      </c>
      <c r="F21" s="101" t="str">
        <f>D21</f>
        <v>Customers</v>
      </c>
      <c r="G21" s="102" t="s">
        <v>19</v>
      </c>
      <c r="H21" s="101" t="str">
        <f>F21</f>
        <v>Customers</v>
      </c>
      <c r="I21" s="102" t="s">
        <v>18</v>
      </c>
      <c r="J21" s="77"/>
    </row>
    <row r="22" spans="1:10" ht="14.25" x14ac:dyDescent="0.2">
      <c r="A22" s="97" t="s">
        <v>8</v>
      </c>
      <c r="B22" s="46">
        <v>292467</v>
      </c>
      <c r="C22" s="38">
        <f>IF(B22=0,0,B22/$B$24)</f>
        <v>0.26064161610688491</v>
      </c>
      <c r="D22" s="46">
        <v>57208</v>
      </c>
      <c r="E22" s="38">
        <f>IF(D22=0,0,D22/$D$24)</f>
        <v>0.4703638232271326</v>
      </c>
      <c r="F22" s="46">
        <v>805</v>
      </c>
      <c r="G22" s="38">
        <f>IF(F22=0,0,F22/$F$24)</f>
        <v>0.89543937708565069</v>
      </c>
      <c r="H22" s="39">
        <f>IF(B22+D22+F22=0,0,B22+D22+F22)</f>
        <v>350480</v>
      </c>
      <c r="I22" s="38">
        <f>IF(H22=0,0,H22/$H$24)</f>
        <v>0.28159417914429052</v>
      </c>
      <c r="J22" s="81"/>
    </row>
    <row r="23" spans="1:10" ht="14.25" x14ac:dyDescent="0.2">
      <c r="A23" s="97" t="str">
        <f>A12</f>
        <v>Eversource</v>
      </c>
      <c r="B23" s="47">
        <v>829637</v>
      </c>
      <c r="C23" s="38">
        <f>IF(B23=0,0,B23/$B$24)</f>
        <v>0.73935838389311503</v>
      </c>
      <c r="D23" s="47">
        <v>64417</v>
      </c>
      <c r="E23" s="38">
        <f>IF(D23=0,0,D23/$D$24)</f>
        <v>0.52963617677286745</v>
      </c>
      <c r="F23" s="47">
        <v>94</v>
      </c>
      <c r="G23" s="38">
        <f>IF(F23=0,0,F23/$F$24)</f>
        <v>0.10456062291434928</v>
      </c>
      <c r="H23" s="53">
        <f>IF(B23+D23+F23=0,0,B23+D23+F23)</f>
        <v>894148</v>
      </c>
      <c r="I23" s="38">
        <f>IF(H23=0,0,H23/$H$24)</f>
        <v>0.71840582085570948</v>
      </c>
      <c r="J23" s="77"/>
    </row>
    <row r="24" spans="1:10" ht="14.25" x14ac:dyDescent="0.2">
      <c r="A24" s="97" t="str">
        <f>A13</f>
        <v xml:space="preserve">     Total</v>
      </c>
      <c r="B24" s="103">
        <f>SUM(B22:B23)</f>
        <v>1122104</v>
      </c>
      <c r="C24" s="42"/>
      <c r="D24" s="103">
        <f>SUM(D22:D23)</f>
        <v>121625</v>
      </c>
      <c r="E24" s="104"/>
      <c r="F24" s="103">
        <f>SUM(F22:F23)</f>
        <v>899</v>
      </c>
      <c r="G24" s="104"/>
      <c r="H24" s="103">
        <f>SUM(H22:H23)</f>
        <v>1244628</v>
      </c>
      <c r="I24" s="40"/>
      <c r="J24" s="77"/>
    </row>
    <row r="25" spans="1:10" ht="15" x14ac:dyDescent="0.25">
      <c r="A25" s="77"/>
      <c r="B25" s="77"/>
      <c r="C25" s="77"/>
      <c r="D25" s="77"/>
      <c r="E25" s="77"/>
      <c r="F25" s="77"/>
      <c r="G25" s="105"/>
      <c r="H25" s="82"/>
      <c r="I25" s="77"/>
      <c r="J25" s="77"/>
    </row>
    <row r="26" spans="1:10" ht="15" x14ac:dyDescent="0.25">
      <c r="A26" s="77" t="str">
        <f>"As the above table shows, "&amp;TEXT(H22,"0,000")&amp; " of Eversource's total customers, or "&amp;TEXT(I22,"0.0%")&amp;" are served by electric suppliers"</f>
        <v>As the above table shows, 350,480 of Eversource's total customers, or 28.2% are served by electric suppliers</v>
      </c>
      <c r="B26" s="77"/>
      <c r="C26" s="77"/>
      <c r="D26" s="77"/>
      <c r="E26" s="77"/>
      <c r="F26" s="77"/>
      <c r="G26" s="105"/>
      <c r="H26" s="82"/>
      <c r="I26" s="77"/>
      <c r="J26" s="77"/>
    </row>
    <row r="27" spans="1:10" ht="15" x14ac:dyDescent="0.25">
      <c r="A27" s="77" t="str">
        <f>"while "&amp;TEXT(H23,"0,000")&amp;" or "&amp;TEXT(I23,"0.0%")&amp;" of the customers continue to receive Standard Service or Last Resort service through Eversource."</f>
        <v>while 894,148 or 71.8% of the customers continue to receive Standard Service or Last Resort service through Eversource.</v>
      </c>
      <c r="B27" s="77"/>
      <c r="C27" s="77"/>
      <c r="D27" s="77"/>
      <c r="E27" s="77"/>
      <c r="F27" s="77"/>
      <c r="G27" s="105"/>
      <c r="H27" s="82"/>
      <c r="I27" s="77"/>
      <c r="J27" s="77"/>
    </row>
    <row r="28" spans="1:10" ht="15" x14ac:dyDescent="0.25">
      <c r="A28" s="77"/>
      <c r="B28" s="77"/>
      <c r="C28" s="77"/>
      <c r="D28" s="77"/>
      <c r="E28" s="77"/>
      <c r="F28" s="77"/>
      <c r="G28" s="105"/>
      <c r="H28" s="82"/>
      <c r="I28" s="77"/>
      <c r="J28" s="77"/>
    </row>
    <row r="29" spans="1:10" ht="15" x14ac:dyDescent="0.25">
      <c r="A29" s="77"/>
      <c r="B29" s="77"/>
      <c r="C29" s="77"/>
      <c r="D29" s="77"/>
      <c r="E29" s="77"/>
      <c r="F29" s="77"/>
      <c r="G29" s="105"/>
      <c r="H29" s="82"/>
      <c r="I29" s="77"/>
      <c r="J29" s="77"/>
    </row>
    <row r="30" spans="1:10" ht="15" x14ac:dyDescent="0.2">
      <c r="A30" s="94" t="s">
        <v>59</v>
      </c>
      <c r="B30" s="95"/>
      <c r="C30" s="95"/>
      <c r="D30" s="95"/>
      <c r="E30" s="95"/>
      <c r="F30" s="95"/>
      <c r="G30" s="96"/>
      <c r="H30" s="95"/>
      <c r="I30" s="73"/>
      <c r="J30" s="77"/>
    </row>
    <row r="31" spans="1:10" ht="15" x14ac:dyDescent="0.25">
      <c r="A31" s="97"/>
      <c r="B31" s="98" t="s">
        <v>60</v>
      </c>
      <c r="C31" s="99"/>
      <c r="D31" s="98" t="s">
        <v>24</v>
      </c>
      <c r="E31" s="80"/>
      <c r="F31" s="98" t="s">
        <v>61</v>
      </c>
      <c r="G31" s="37"/>
      <c r="H31" s="98" t="s">
        <v>87</v>
      </c>
      <c r="I31" s="78"/>
      <c r="J31" s="77"/>
    </row>
    <row r="32" spans="1:10" ht="15" x14ac:dyDescent="0.2">
      <c r="A32" s="100"/>
      <c r="B32" s="101" t="s">
        <v>10</v>
      </c>
      <c r="C32" s="102" t="s">
        <v>19</v>
      </c>
      <c r="D32" s="101" t="str">
        <f>B32</f>
        <v>Customers</v>
      </c>
      <c r="E32" s="102" t="s">
        <v>19</v>
      </c>
      <c r="F32" s="101" t="str">
        <f>D32</f>
        <v>Customers</v>
      </c>
      <c r="G32" s="102" t="s">
        <v>19</v>
      </c>
      <c r="H32" s="101" t="str">
        <f>F32</f>
        <v>Customers</v>
      </c>
      <c r="I32" s="102" t="s">
        <v>18</v>
      </c>
      <c r="J32" s="77"/>
    </row>
    <row r="33" spans="1:10" ht="14.25" x14ac:dyDescent="0.2">
      <c r="A33" s="97" t="s">
        <v>57</v>
      </c>
      <c r="B33" s="46">
        <f>'REC Program Detail'!$B$22</f>
        <v>12705</v>
      </c>
      <c r="C33" s="38">
        <f>IF(B33=0,0,B33/$B$24)</f>
        <v>1.1322479912735361E-2</v>
      </c>
      <c r="D33" s="46">
        <f>'REC Program Detail'!$C$22</f>
        <v>170</v>
      </c>
      <c r="E33" s="38">
        <f>IF(D33=0,0,D33/($D$24+$F$24))</f>
        <v>1.3874832685841141E-3</v>
      </c>
      <c r="F33" s="46">
        <f>'REC Program Detail'!$C$19</f>
        <v>0</v>
      </c>
      <c r="G33" s="38">
        <f>IF(F33=0,0,F33/($D$24+$F$24))</f>
        <v>0</v>
      </c>
      <c r="H33" s="39">
        <f>IF(B33+D33+F33=0,0,B33+D33+F33)</f>
        <v>12875</v>
      </c>
      <c r="I33" s="38">
        <f>IF(H33=0,0,H33/$H$24)</f>
        <v>1.0344456335547649E-2</v>
      </c>
      <c r="J33" s="77"/>
    </row>
    <row r="34" spans="1:10" ht="14.25" x14ac:dyDescent="0.2">
      <c r="A34" s="97" t="s">
        <v>62</v>
      </c>
      <c r="B34" s="47">
        <f>'REC Program Detail'!$B$30</f>
        <v>3979</v>
      </c>
      <c r="C34" s="38">
        <f>IF(B34=0,0,B34/$B$24)</f>
        <v>3.5460171249723734E-3</v>
      </c>
      <c r="D34" s="47">
        <f>'REC Program Detail'!$C$30-F34</f>
        <v>113</v>
      </c>
      <c r="E34" s="38">
        <f>IF(D34=0,0,D34/($D$24+$F$24))</f>
        <v>9.2226829029414643E-4</v>
      </c>
      <c r="F34" s="47">
        <f>SUM('REC Program Detail'!$C$25:$C$27)</f>
        <v>0</v>
      </c>
      <c r="G34" s="38">
        <f>IF(F34=0,0,F34/($D$24+$F$24))</f>
        <v>0</v>
      </c>
      <c r="H34" s="53">
        <f>IF(B34+D34+F34=0,0,B34+D34+F34)</f>
        <v>4092</v>
      </c>
      <c r="I34" s="38">
        <f>IF(H34=0,0,H34/$H$24)</f>
        <v>3.2877293456358044E-3</v>
      </c>
      <c r="J34" s="77"/>
    </row>
    <row r="35" spans="1:10" ht="14.25" x14ac:dyDescent="0.2">
      <c r="A35" s="97" t="s">
        <v>63</v>
      </c>
      <c r="B35" s="103">
        <f>SUM(B33:B34)</f>
        <v>16684</v>
      </c>
      <c r="C35" s="42"/>
      <c r="D35" s="103">
        <f>SUM(D33:D34)</f>
        <v>283</v>
      </c>
      <c r="E35" s="104"/>
      <c r="F35" s="103">
        <f>SUM(F33:F34)</f>
        <v>0</v>
      </c>
      <c r="G35" s="104"/>
      <c r="H35" s="103">
        <f>SUM(H33:H34)</f>
        <v>16967</v>
      </c>
      <c r="I35" s="40"/>
      <c r="J35" s="77"/>
    </row>
    <row r="36" spans="1:10" ht="14.25" x14ac:dyDescent="0.2">
      <c r="A36" s="97"/>
      <c r="B36" s="106"/>
      <c r="C36" s="108"/>
      <c r="D36" s="106"/>
      <c r="E36" s="107"/>
      <c r="F36" s="106"/>
      <c r="G36" s="107"/>
      <c r="H36" s="106"/>
      <c r="I36" s="97"/>
      <c r="J36" s="77"/>
    </row>
    <row r="37" spans="1:10" ht="15" x14ac:dyDescent="0.25">
      <c r="A37" s="77"/>
      <c r="B37" s="97"/>
      <c r="C37" s="97"/>
      <c r="D37" s="93"/>
      <c r="E37" s="93"/>
      <c r="F37" s="93"/>
      <c r="G37" s="93"/>
      <c r="H37" s="97"/>
      <c r="I37" s="77"/>
      <c r="J37" s="77"/>
    </row>
    <row r="38" spans="1:10" ht="17.25" x14ac:dyDescent="0.25">
      <c r="A38" s="83" t="s">
        <v>50</v>
      </c>
      <c r="B38" s="26"/>
      <c r="C38" s="26"/>
      <c r="D38" s="26"/>
      <c r="E38" s="26"/>
      <c r="F38" s="27"/>
    </row>
    <row r="39" spans="1:10" ht="16.5" x14ac:dyDescent="0.2">
      <c r="A39" s="83" t="s">
        <v>51</v>
      </c>
    </row>
    <row r="48" spans="1:10" ht="15" x14ac:dyDescent="0.25">
      <c r="G48" s="93"/>
      <c r="H48" s="97"/>
      <c r="I48" s="77"/>
      <c r="J48" s="77"/>
    </row>
    <row r="49" spans="2:10" ht="14.25" x14ac:dyDescent="0.2">
      <c r="B49" s="77"/>
      <c r="C49" s="77"/>
      <c r="D49" s="77"/>
      <c r="E49" s="77"/>
      <c r="F49" s="77"/>
      <c r="G49" s="77"/>
      <c r="H49" s="77"/>
      <c r="I49" s="77"/>
      <c r="J49" s="77"/>
    </row>
    <row r="50" spans="2:10" ht="14.25" x14ac:dyDescent="0.2">
      <c r="B50" s="77"/>
      <c r="C50" s="77"/>
      <c r="D50" s="77"/>
      <c r="E50" s="77"/>
      <c r="F50" s="77"/>
      <c r="G50" s="77"/>
      <c r="H50" s="77"/>
      <c r="I50" s="77"/>
      <c r="J50" s="77"/>
    </row>
    <row r="51" spans="2:10" ht="14.25" x14ac:dyDescent="0.2">
      <c r="B51" s="77"/>
      <c r="C51" s="77"/>
      <c r="D51" s="77"/>
      <c r="E51" s="77"/>
      <c r="F51" s="77"/>
      <c r="G51" s="77"/>
      <c r="H51" s="77"/>
      <c r="I51" s="77"/>
      <c r="J51" s="77"/>
    </row>
    <row r="52" spans="2:10" ht="14.25" x14ac:dyDescent="0.2">
      <c r="B52" s="77"/>
      <c r="C52" s="77"/>
      <c r="D52" s="77"/>
      <c r="E52" s="77"/>
      <c r="F52" s="77"/>
      <c r="G52" s="77"/>
      <c r="H52" s="77"/>
      <c r="I52" s="77"/>
      <c r="J52" s="77"/>
    </row>
  </sheetData>
  <sheetProtection selectLockedCells="1" selectUnlockedCells="1"/>
  <pageMargins left="0.25" right="0.25" top="0.75" bottom="0.75" header="0.3" footer="0.3"/>
  <pageSetup scale="8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9"/>
  <sheetViews>
    <sheetView showGridLines="0" showZeros="0" workbookViewId="0">
      <selection activeCell="C9" sqref="C9"/>
    </sheetView>
  </sheetViews>
  <sheetFormatPr defaultColWidth="9.140625" defaultRowHeight="12.75" x14ac:dyDescent="0.2"/>
  <cols>
    <col min="1" max="1" width="4.85546875" style="1" customWidth="1"/>
    <col min="2" max="2" width="46.710937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0" width="9.140625" style="1"/>
    <col min="11" max="16384" width="9.140625" style="2"/>
  </cols>
  <sheetData>
    <row r="1" spans="1:10" s="11" customFormat="1" ht="18" customHeight="1" x14ac:dyDescent="0.2">
      <c r="A1" s="31" t="s">
        <v>90</v>
      </c>
      <c r="B1" s="70"/>
      <c r="C1" s="70"/>
      <c r="D1" s="70"/>
      <c r="E1" s="70"/>
      <c r="F1" s="9"/>
      <c r="G1" s="10"/>
      <c r="H1" s="10"/>
      <c r="I1" s="10"/>
      <c r="J1" s="10"/>
    </row>
    <row r="2" spans="1:10" s="11" customFormat="1" ht="18" customHeight="1" x14ac:dyDescent="0.2">
      <c r="A2" s="31" t="s">
        <v>0</v>
      </c>
      <c r="B2" s="70"/>
      <c r="C2" s="70"/>
      <c r="D2" s="70"/>
      <c r="E2" s="70"/>
      <c r="F2" s="9"/>
      <c r="G2" s="10"/>
      <c r="H2" s="10"/>
      <c r="I2" s="10"/>
      <c r="J2" s="10"/>
    </row>
    <row r="3" spans="1:10" s="11" customFormat="1" ht="18" customHeight="1" x14ac:dyDescent="0.2">
      <c r="A3" s="31" t="s">
        <v>99</v>
      </c>
      <c r="B3" s="70"/>
      <c r="C3" s="70"/>
      <c r="D3" s="70"/>
      <c r="E3" s="70"/>
      <c r="F3" s="9"/>
      <c r="G3" s="10"/>
      <c r="H3" s="10"/>
      <c r="I3" s="10"/>
      <c r="J3" s="10"/>
    </row>
    <row r="4" spans="1:10" s="11" customFormat="1" ht="18" customHeight="1" x14ac:dyDescent="0.2">
      <c r="A4" s="31" t="s">
        <v>115</v>
      </c>
      <c r="B4" s="70"/>
      <c r="C4" s="70"/>
      <c r="D4" s="70"/>
      <c r="E4" s="70"/>
      <c r="F4" s="32"/>
      <c r="G4" s="10"/>
      <c r="H4" s="10"/>
      <c r="I4" s="10"/>
      <c r="J4" s="10"/>
    </row>
    <row r="5" spans="1:10" ht="9" customHeight="1" x14ac:dyDescent="0.2">
      <c r="A5" s="33"/>
      <c r="B5" s="7"/>
      <c r="C5" s="34"/>
      <c r="D5" s="34"/>
      <c r="E5" s="13"/>
      <c r="F5" s="13"/>
    </row>
    <row r="6" spans="1:10" s="11" customFormat="1" ht="18" customHeight="1" x14ac:dyDescent="0.2">
      <c r="A6" s="54"/>
      <c r="B6" s="55"/>
      <c r="C6" s="56" t="s">
        <v>27</v>
      </c>
      <c r="D6" s="57"/>
      <c r="E6" s="57"/>
      <c r="F6" s="58"/>
      <c r="G6" s="10"/>
      <c r="H6" s="10"/>
      <c r="I6" s="10"/>
      <c r="J6" s="10"/>
    </row>
    <row r="7" spans="1:10" ht="30" x14ac:dyDescent="0.2">
      <c r="A7" s="59"/>
      <c r="B7" s="60" t="s">
        <v>1</v>
      </c>
      <c r="C7" s="60" t="s">
        <v>2</v>
      </c>
      <c r="D7" s="60" t="s">
        <v>3</v>
      </c>
      <c r="E7" s="60" t="s">
        <v>4</v>
      </c>
      <c r="F7" s="60" t="s">
        <v>23</v>
      </c>
    </row>
    <row r="8" spans="1:10" s="92" customFormat="1" ht="14.25" x14ac:dyDescent="0.2">
      <c r="A8" s="59">
        <v>1</v>
      </c>
      <c r="B8" s="63" t="s">
        <v>76</v>
      </c>
      <c r="C8" s="50">
        <v>0</v>
      </c>
      <c r="D8" s="64" t="s">
        <v>117</v>
      </c>
      <c r="E8" s="59">
        <f t="shared" ref="E8:E68" si="0">IF(SUM(C8:D8)=0,0,SUM(C8:D8))</f>
        <v>0</v>
      </c>
      <c r="F8" s="62" t="str">
        <f t="shared" ref="F8:F48" si="1">IF(E8=0,"",E8/$E$70)</f>
        <v/>
      </c>
      <c r="G8" s="1"/>
      <c r="H8" s="1"/>
      <c r="I8" s="1"/>
      <c r="J8" s="1"/>
    </row>
    <row r="9" spans="1:10" s="92" customFormat="1" ht="14.25" x14ac:dyDescent="0.2">
      <c r="A9" s="59">
        <v>2</v>
      </c>
      <c r="B9" s="85" t="s">
        <v>73</v>
      </c>
      <c r="C9" s="50">
        <v>865</v>
      </c>
      <c r="D9" s="64">
        <v>1028</v>
      </c>
      <c r="E9" s="59">
        <f t="shared" si="0"/>
        <v>1893</v>
      </c>
      <c r="F9" s="62">
        <f t="shared" si="1"/>
        <v>5.4011641177813281E-3</v>
      </c>
      <c r="G9" s="1"/>
      <c r="H9" s="1"/>
      <c r="I9" s="1"/>
      <c r="J9" s="1"/>
    </row>
    <row r="10" spans="1:10" s="92" customFormat="1" ht="14.25" x14ac:dyDescent="0.2">
      <c r="A10" s="59">
        <v>3</v>
      </c>
      <c r="B10" s="116" t="s">
        <v>113</v>
      </c>
      <c r="C10" s="50">
        <v>2626</v>
      </c>
      <c r="D10" s="64">
        <v>4272</v>
      </c>
      <c r="E10" s="59">
        <f t="shared" si="0"/>
        <v>6898</v>
      </c>
      <c r="F10" s="62">
        <f t="shared" si="1"/>
        <v>1.9681579548048389E-2</v>
      </c>
      <c r="G10" s="1"/>
      <c r="H10" s="1"/>
      <c r="I10" s="1"/>
      <c r="J10" s="1"/>
    </row>
    <row r="11" spans="1:10" s="92" customFormat="1" ht="14.25" x14ac:dyDescent="0.2">
      <c r="A11" s="59">
        <v>4</v>
      </c>
      <c r="B11" s="85" t="s">
        <v>68</v>
      </c>
      <c r="C11" s="50">
        <v>39488</v>
      </c>
      <c r="D11" s="64">
        <v>3422</v>
      </c>
      <c r="E11" s="59">
        <f t="shared" si="0"/>
        <v>42910</v>
      </c>
      <c r="F11" s="62">
        <f t="shared" si="1"/>
        <v>0.12243209312942251</v>
      </c>
      <c r="G11"/>
      <c r="H11" s="1"/>
      <c r="I11" s="1"/>
      <c r="J11" s="1"/>
    </row>
    <row r="12" spans="1:10" ht="14.25" x14ac:dyDescent="0.2">
      <c r="A12" s="59">
        <v>5</v>
      </c>
      <c r="B12" s="85" t="s">
        <v>64</v>
      </c>
      <c r="C12" s="50">
        <v>0</v>
      </c>
      <c r="D12" s="64" t="s">
        <v>117</v>
      </c>
      <c r="E12" s="59">
        <f t="shared" si="0"/>
        <v>0</v>
      </c>
      <c r="F12" s="62" t="str">
        <f t="shared" si="1"/>
        <v/>
      </c>
      <c r="G12"/>
    </row>
    <row r="13" spans="1:10" s="92" customFormat="1" ht="14.25" x14ac:dyDescent="0.2">
      <c r="A13" s="59">
        <v>6</v>
      </c>
      <c r="B13" t="s">
        <v>111</v>
      </c>
      <c r="C13" s="50">
        <v>1</v>
      </c>
      <c r="D13" s="64">
        <v>61</v>
      </c>
      <c r="E13" s="59">
        <f t="shared" si="0"/>
        <v>62</v>
      </c>
      <c r="F13" s="62">
        <f t="shared" si="1"/>
        <v>1.7690025108422735E-4</v>
      </c>
      <c r="G13"/>
      <c r="H13" s="1"/>
      <c r="I13" s="1"/>
      <c r="J13" s="1"/>
    </row>
    <row r="14" spans="1:10" s="92" customFormat="1" ht="14.25" x14ac:dyDescent="0.2">
      <c r="A14" s="59">
        <v>7</v>
      </c>
      <c r="B14" s="111" t="s">
        <v>94</v>
      </c>
      <c r="C14" s="50">
        <v>703</v>
      </c>
      <c r="D14" s="64">
        <v>1249</v>
      </c>
      <c r="E14" s="59">
        <f t="shared" si="0"/>
        <v>1952</v>
      </c>
      <c r="F14" s="62">
        <f t="shared" si="1"/>
        <v>5.5695046792969645E-3</v>
      </c>
      <c r="G14"/>
      <c r="H14" s="1"/>
      <c r="I14" s="1"/>
      <c r="J14" s="1"/>
    </row>
    <row r="15" spans="1:10" s="92" customFormat="1" ht="14.25" x14ac:dyDescent="0.2">
      <c r="A15" s="59">
        <v>8</v>
      </c>
      <c r="B15" s="111" t="s">
        <v>105</v>
      </c>
      <c r="C15" s="50">
        <v>207</v>
      </c>
      <c r="D15" s="64">
        <v>4900</v>
      </c>
      <c r="E15" s="59">
        <f t="shared" si="0"/>
        <v>5107</v>
      </c>
      <c r="F15" s="62">
        <f t="shared" si="1"/>
        <v>1.4571444875599178E-2</v>
      </c>
      <c r="G15"/>
      <c r="H15" s="1"/>
      <c r="I15" s="1"/>
      <c r="J15" s="1"/>
    </row>
    <row r="16" spans="1:10" s="92" customFormat="1" ht="14.25" x14ac:dyDescent="0.2">
      <c r="A16" s="59">
        <v>9</v>
      </c>
      <c r="B16" s="111" t="s">
        <v>95</v>
      </c>
      <c r="C16" s="50">
        <v>340</v>
      </c>
      <c r="D16" s="64">
        <v>169</v>
      </c>
      <c r="E16" s="59">
        <f t="shared" si="0"/>
        <v>509</v>
      </c>
      <c r="F16" s="62">
        <f t="shared" si="1"/>
        <v>1.4522939968043826E-3</v>
      </c>
      <c r="G16"/>
      <c r="H16" s="1"/>
      <c r="I16" s="1"/>
      <c r="J16" s="1"/>
    </row>
    <row r="17" spans="1:12" ht="14.25" x14ac:dyDescent="0.2">
      <c r="A17" s="59">
        <v>10</v>
      </c>
      <c r="B17" s="63" t="s">
        <v>44</v>
      </c>
      <c r="C17" s="50">
        <v>1362</v>
      </c>
      <c r="D17" s="64">
        <v>43</v>
      </c>
      <c r="E17" s="59">
        <f t="shared" si="0"/>
        <v>1405</v>
      </c>
      <c r="F17" s="62">
        <f t="shared" si="1"/>
        <v>4.0087879479570876E-3</v>
      </c>
      <c r="G17"/>
      <c r="L17" s="92"/>
    </row>
    <row r="18" spans="1:12" s="92" customFormat="1" ht="14.25" x14ac:dyDescent="0.2">
      <c r="A18" s="59">
        <v>11</v>
      </c>
      <c r="B18" t="s">
        <v>102</v>
      </c>
      <c r="C18" s="50">
        <v>0</v>
      </c>
      <c r="D18" s="64" t="s">
        <v>117</v>
      </c>
      <c r="E18" s="59">
        <f t="shared" si="0"/>
        <v>0</v>
      </c>
      <c r="F18" s="62" t="str">
        <f t="shared" si="1"/>
        <v/>
      </c>
      <c r="G18"/>
      <c r="H18" s="1"/>
      <c r="I18" s="1"/>
      <c r="J18" s="1"/>
    </row>
    <row r="19" spans="1:12" ht="14.25" customHeight="1" x14ac:dyDescent="0.2">
      <c r="A19" s="59">
        <v>12</v>
      </c>
      <c r="B19" s="63" t="s">
        <v>38</v>
      </c>
      <c r="C19" s="50">
        <v>13732</v>
      </c>
      <c r="D19" s="64">
        <v>1197</v>
      </c>
      <c r="E19" s="59">
        <f t="shared" si="0"/>
        <v>14929</v>
      </c>
      <c r="F19" s="62">
        <f t="shared" si="1"/>
        <v>4.2595868523168226E-2</v>
      </c>
      <c r="G19"/>
      <c r="L19" s="92"/>
    </row>
    <row r="20" spans="1:12" ht="14.25" customHeight="1" x14ac:dyDescent="0.2">
      <c r="A20" s="59">
        <v>13</v>
      </c>
      <c r="B20" s="61" t="s">
        <v>70</v>
      </c>
      <c r="C20" s="50">
        <v>2870</v>
      </c>
      <c r="D20" s="64">
        <v>951</v>
      </c>
      <c r="E20" s="59">
        <f t="shared" si="0"/>
        <v>3821</v>
      </c>
      <c r="F20" s="62">
        <f t="shared" si="1"/>
        <v>1.090219128052956E-2</v>
      </c>
      <c r="G20"/>
      <c r="L20" s="92"/>
    </row>
    <row r="21" spans="1:12" ht="14.25" customHeight="1" x14ac:dyDescent="0.2">
      <c r="A21" s="59">
        <v>14</v>
      </c>
      <c r="B21" s="63" t="s">
        <v>28</v>
      </c>
      <c r="C21" s="50">
        <v>0</v>
      </c>
      <c r="D21" s="64" t="s">
        <v>117</v>
      </c>
      <c r="E21" s="59">
        <f t="shared" si="0"/>
        <v>0</v>
      </c>
      <c r="F21" s="62" t="str">
        <f t="shared" si="1"/>
        <v/>
      </c>
      <c r="G21"/>
      <c r="L21" s="92"/>
    </row>
    <row r="22" spans="1:12" s="92" customFormat="1" ht="14.25" customHeight="1" x14ac:dyDescent="0.2">
      <c r="A22" s="59">
        <v>15</v>
      </c>
      <c r="B22" s="63" t="s">
        <v>101</v>
      </c>
      <c r="C22" s="50">
        <v>1548</v>
      </c>
      <c r="D22" s="64">
        <v>7867</v>
      </c>
      <c r="E22" s="59">
        <f t="shared" si="0"/>
        <v>9415</v>
      </c>
      <c r="F22" s="62">
        <f t="shared" si="1"/>
        <v>2.6863159096096781E-2</v>
      </c>
      <c r="G22"/>
      <c r="H22" s="1"/>
      <c r="I22" s="1"/>
      <c r="J22" s="1"/>
    </row>
    <row r="23" spans="1:12" ht="14.25" customHeight="1" x14ac:dyDescent="0.2">
      <c r="A23" s="59">
        <v>16</v>
      </c>
      <c r="B23" s="63" t="s">
        <v>32</v>
      </c>
      <c r="C23" s="50">
        <v>4</v>
      </c>
      <c r="D23" s="64">
        <v>131</v>
      </c>
      <c r="E23" s="59">
        <f t="shared" si="0"/>
        <v>135</v>
      </c>
      <c r="F23" s="62">
        <f t="shared" si="1"/>
        <v>3.8518603058662403E-4</v>
      </c>
      <c r="G23"/>
      <c r="L23" s="92"/>
    </row>
    <row r="24" spans="1:12" s="92" customFormat="1" ht="14.25" customHeight="1" x14ac:dyDescent="0.2">
      <c r="A24" s="59">
        <v>17</v>
      </c>
      <c r="B24" s="63" t="s">
        <v>100</v>
      </c>
      <c r="C24" s="50">
        <v>28520</v>
      </c>
      <c r="D24" s="64">
        <v>1409</v>
      </c>
      <c r="E24" s="59">
        <f t="shared" si="0"/>
        <v>29929</v>
      </c>
      <c r="F24" s="62">
        <f t="shared" si="1"/>
        <v>8.539431636612646E-2</v>
      </c>
      <c r="G24"/>
      <c r="H24" s="1"/>
      <c r="I24" s="1"/>
      <c r="J24" s="1"/>
    </row>
    <row r="25" spans="1:12" ht="14.25" customHeight="1" x14ac:dyDescent="0.2">
      <c r="A25" s="59">
        <v>18</v>
      </c>
      <c r="B25" s="63" t="s">
        <v>80</v>
      </c>
      <c r="C25" s="50">
        <v>1</v>
      </c>
      <c r="D25" s="64" t="s">
        <v>117</v>
      </c>
      <c r="E25" s="59">
        <f t="shared" si="0"/>
        <v>1</v>
      </c>
      <c r="F25" s="62">
        <f t="shared" si="1"/>
        <v>2.853229856197215E-6</v>
      </c>
      <c r="G25"/>
      <c r="L25" s="92"/>
    </row>
    <row r="26" spans="1:12" s="92" customFormat="1" ht="14.25" customHeight="1" x14ac:dyDescent="0.2">
      <c r="A26" s="59">
        <v>19</v>
      </c>
      <c r="B26" s="61" t="s">
        <v>91</v>
      </c>
      <c r="C26" s="50">
        <v>0</v>
      </c>
      <c r="D26" s="64" t="s">
        <v>117</v>
      </c>
      <c r="E26" s="59">
        <f t="shared" si="0"/>
        <v>0</v>
      </c>
      <c r="F26" s="62" t="str">
        <f t="shared" si="1"/>
        <v/>
      </c>
      <c r="G26"/>
      <c r="H26" s="1"/>
      <c r="I26" s="1"/>
      <c r="J26" s="1"/>
    </row>
    <row r="27" spans="1:12" s="92" customFormat="1" ht="14.25" customHeight="1" x14ac:dyDescent="0.2">
      <c r="A27" s="59">
        <v>20</v>
      </c>
      <c r="B27" s="63" t="s">
        <v>30</v>
      </c>
      <c r="C27" s="50">
        <v>931</v>
      </c>
      <c r="D27" s="64">
        <v>6780</v>
      </c>
      <c r="E27" s="59">
        <f t="shared" si="0"/>
        <v>7711</v>
      </c>
      <c r="F27" s="62">
        <f t="shared" si="1"/>
        <v>2.2001255421136727E-2</v>
      </c>
      <c r="G27"/>
      <c r="H27" s="1"/>
      <c r="I27" s="1"/>
      <c r="J27" s="1"/>
    </row>
    <row r="28" spans="1:12" s="92" customFormat="1" ht="14.25" customHeight="1" x14ac:dyDescent="0.2">
      <c r="A28" s="59">
        <v>21</v>
      </c>
      <c r="B28" s="63" t="s">
        <v>83</v>
      </c>
      <c r="C28" s="50">
        <v>0</v>
      </c>
      <c r="D28" s="64" t="s">
        <v>117</v>
      </c>
      <c r="E28" s="59">
        <f t="shared" si="0"/>
        <v>0</v>
      </c>
      <c r="F28" s="62" t="str">
        <f t="shared" si="1"/>
        <v/>
      </c>
      <c r="G28"/>
      <c r="H28" s="1"/>
      <c r="I28" s="1"/>
      <c r="J28" s="1"/>
    </row>
    <row r="29" spans="1:12" ht="14.25" customHeight="1" x14ac:dyDescent="0.2">
      <c r="A29" s="59">
        <v>22</v>
      </c>
      <c r="B29" s="63" t="s">
        <v>34</v>
      </c>
      <c r="C29" s="50">
        <v>24562</v>
      </c>
      <c r="D29" s="64">
        <v>5825</v>
      </c>
      <c r="E29" s="59">
        <f t="shared" si="0"/>
        <v>30387</v>
      </c>
      <c r="F29" s="62">
        <f t="shared" si="1"/>
        <v>8.6701095640264778E-2</v>
      </c>
      <c r="G29"/>
      <c r="L29" s="92"/>
    </row>
    <row r="30" spans="1:12" ht="14.25" customHeight="1" x14ac:dyDescent="0.2">
      <c r="A30" s="59">
        <v>23</v>
      </c>
      <c r="B30" s="63" t="s">
        <v>31</v>
      </c>
      <c r="C30" s="50">
        <v>20455</v>
      </c>
      <c r="D30" s="64">
        <v>781</v>
      </c>
      <c r="E30" s="59">
        <f t="shared" si="0"/>
        <v>21236</v>
      </c>
      <c r="F30" s="62">
        <f t="shared" si="1"/>
        <v>6.0591189226204066E-2</v>
      </c>
      <c r="G30"/>
      <c r="L30" s="92"/>
    </row>
    <row r="31" spans="1:12" s="92" customFormat="1" ht="14.25" customHeight="1" x14ac:dyDescent="0.2">
      <c r="A31" s="59">
        <v>24</v>
      </c>
      <c r="B31" t="s">
        <v>110</v>
      </c>
      <c r="C31" s="50">
        <v>0</v>
      </c>
      <c r="D31" s="64" t="s">
        <v>117</v>
      </c>
      <c r="E31" s="59">
        <f t="shared" si="0"/>
        <v>0</v>
      </c>
      <c r="F31" s="62" t="str">
        <f t="shared" si="1"/>
        <v/>
      </c>
      <c r="G31"/>
      <c r="H31" s="1"/>
      <c r="I31" s="1"/>
      <c r="J31" s="1"/>
    </row>
    <row r="32" spans="1:12" s="92" customFormat="1" ht="14.25" customHeight="1" x14ac:dyDescent="0.2">
      <c r="A32" s="59">
        <v>25</v>
      </c>
      <c r="B32" s="111" t="s">
        <v>96</v>
      </c>
      <c r="C32" s="50">
        <v>7</v>
      </c>
      <c r="D32" s="64">
        <v>725</v>
      </c>
      <c r="E32" s="59">
        <f t="shared" si="0"/>
        <v>732</v>
      </c>
      <c r="F32" s="62">
        <f t="shared" si="1"/>
        <v>2.0885642547363616E-3</v>
      </c>
      <c r="G32"/>
      <c r="H32" s="1"/>
      <c r="I32" s="1"/>
      <c r="J32" s="1"/>
    </row>
    <row r="33" spans="1:12" s="92" customFormat="1" ht="14.25" customHeight="1" x14ac:dyDescent="0.25">
      <c r="A33" s="59">
        <v>26</v>
      </c>
      <c r="B33" s="114" t="s">
        <v>107</v>
      </c>
      <c r="C33" s="50">
        <v>13</v>
      </c>
      <c r="D33" s="64">
        <v>130</v>
      </c>
      <c r="E33" s="59">
        <f t="shared" si="0"/>
        <v>143</v>
      </c>
      <c r="F33" s="62">
        <f t="shared" si="1"/>
        <v>4.0801186943620181E-4</v>
      </c>
      <c r="G33"/>
      <c r="H33" s="1"/>
      <c r="I33" s="1"/>
      <c r="J33" s="1"/>
    </row>
    <row r="34" spans="1:12" ht="14.25" customHeight="1" x14ac:dyDescent="0.2">
      <c r="A34" s="59">
        <v>27</v>
      </c>
      <c r="B34" s="63" t="s">
        <v>33</v>
      </c>
      <c r="C34" s="50">
        <v>1830</v>
      </c>
      <c r="D34" s="64">
        <v>262</v>
      </c>
      <c r="E34" s="59">
        <f t="shared" si="0"/>
        <v>2092</v>
      </c>
      <c r="F34" s="62">
        <f t="shared" si="1"/>
        <v>5.9689568591645746E-3</v>
      </c>
      <c r="G34"/>
      <c r="L34" s="92"/>
    </row>
    <row r="35" spans="1:12" s="92" customFormat="1" ht="14.25" customHeight="1" x14ac:dyDescent="0.2">
      <c r="A35" s="59">
        <v>28</v>
      </c>
      <c r="B35" s="111" t="s">
        <v>97</v>
      </c>
      <c r="C35" s="50">
        <v>2</v>
      </c>
      <c r="D35" s="64" t="s">
        <v>117</v>
      </c>
      <c r="E35" s="59">
        <f t="shared" si="0"/>
        <v>2</v>
      </c>
      <c r="F35" s="62">
        <f t="shared" si="1"/>
        <v>5.7064597123944301E-6</v>
      </c>
      <c r="G35"/>
      <c r="H35" s="1"/>
      <c r="I35" s="1"/>
      <c r="J35" s="1"/>
    </row>
    <row r="36" spans="1:12" s="92" customFormat="1" ht="14.25" customHeight="1" x14ac:dyDescent="0.2">
      <c r="A36" s="59">
        <v>29</v>
      </c>
      <c r="B36" s="111" t="s">
        <v>98</v>
      </c>
      <c r="C36" s="50">
        <v>214</v>
      </c>
      <c r="D36" s="64">
        <v>2702</v>
      </c>
      <c r="E36" s="59">
        <f t="shared" si="0"/>
        <v>2916</v>
      </c>
      <c r="F36" s="62">
        <f t="shared" si="1"/>
        <v>8.3200182606710804E-3</v>
      </c>
      <c r="G36"/>
      <c r="H36" s="1"/>
      <c r="I36" s="1"/>
      <c r="J36" s="1"/>
    </row>
    <row r="37" spans="1:12" s="92" customFormat="1" ht="14.25" customHeight="1" x14ac:dyDescent="0.2">
      <c r="A37" s="59">
        <v>30</v>
      </c>
      <c r="B37" s="111" t="s">
        <v>92</v>
      </c>
      <c r="C37" s="50">
        <v>118</v>
      </c>
      <c r="D37" s="64">
        <v>224</v>
      </c>
      <c r="E37" s="59">
        <f t="shared" si="0"/>
        <v>342</v>
      </c>
      <c r="F37" s="62">
        <f t="shared" si="1"/>
        <v>9.7580461081944758E-4</v>
      </c>
      <c r="G37"/>
      <c r="H37" s="1"/>
      <c r="I37" s="1"/>
      <c r="J37" s="1"/>
    </row>
    <row r="38" spans="1:12" s="92" customFormat="1" ht="14.25" customHeight="1" x14ac:dyDescent="0.2">
      <c r="A38" s="59">
        <v>31</v>
      </c>
      <c r="B38" s="110" t="s">
        <v>93</v>
      </c>
      <c r="C38" s="50">
        <v>70</v>
      </c>
      <c r="D38" s="64">
        <v>314</v>
      </c>
      <c r="E38" s="59">
        <f t="shared" si="0"/>
        <v>384</v>
      </c>
      <c r="F38" s="62">
        <f t="shared" si="1"/>
        <v>1.0956402647797306E-3</v>
      </c>
      <c r="G38"/>
      <c r="H38" s="1"/>
      <c r="I38" s="1"/>
      <c r="J38" s="1"/>
    </row>
    <row r="39" spans="1:12" ht="14.25" customHeight="1" x14ac:dyDescent="0.2">
      <c r="A39" s="59">
        <v>32</v>
      </c>
      <c r="B39" s="63" t="s">
        <v>65</v>
      </c>
      <c r="C39" s="50">
        <v>0</v>
      </c>
      <c r="D39" s="64" t="s">
        <v>117</v>
      </c>
      <c r="E39" s="59">
        <f t="shared" si="0"/>
        <v>0</v>
      </c>
      <c r="F39" s="62" t="str">
        <f t="shared" si="1"/>
        <v/>
      </c>
      <c r="G39"/>
      <c r="L39" s="92"/>
    </row>
    <row r="40" spans="1:12" s="92" customFormat="1" ht="14.25" customHeight="1" x14ac:dyDescent="0.2">
      <c r="A40" s="59">
        <v>33</v>
      </c>
      <c r="B40" t="s">
        <v>112</v>
      </c>
      <c r="C40" s="50">
        <v>0</v>
      </c>
      <c r="D40" s="64" t="s">
        <v>117</v>
      </c>
      <c r="E40" s="59">
        <f t="shared" si="0"/>
        <v>0</v>
      </c>
      <c r="F40" s="62" t="str">
        <f t="shared" si="1"/>
        <v/>
      </c>
      <c r="G40"/>
      <c r="H40" s="1"/>
      <c r="I40" s="1"/>
      <c r="J40" s="1"/>
    </row>
    <row r="41" spans="1:12" s="92" customFormat="1" ht="14.25" customHeight="1" x14ac:dyDescent="0.2">
      <c r="A41" s="59">
        <v>34</v>
      </c>
      <c r="B41" s="63" t="s">
        <v>74</v>
      </c>
      <c r="C41" s="50">
        <v>1060</v>
      </c>
      <c r="D41" s="64">
        <v>40</v>
      </c>
      <c r="E41" s="59">
        <f t="shared" si="0"/>
        <v>1100</v>
      </c>
      <c r="F41" s="62">
        <f t="shared" si="1"/>
        <v>3.1385528418169367E-3</v>
      </c>
      <c r="G41"/>
      <c r="H41" s="1"/>
      <c r="I41" s="1"/>
      <c r="J41" s="1"/>
    </row>
    <row r="42" spans="1:12" ht="14.25" customHeight="1" x14ac:dyDescent="0.2">
      <c r="A42" s="59">
        <v>35</v>
      </c>
      <c r="B42" s="111" t="s">
        <v>109</v>
      </c>
      <c r="C42" s="50">
        <v>0</v>
      </c>
      <c r="D42" s="64" t="s">
        <v>117</v>
      </c>
      <c r="E42" s="59">
        <f t="shared" si="0"/>
        <v>0</v>
      </c>
      <c r="F42" s="62" t="str">
        <f t="shared" si="1"/>
        <v/>
      </c>
      <c r="G42"/>
      <c r="L42" s="92"/>
    </row>
    <row r="43" spans="1:12" ht="14.25" customHeight="1" x14ac:dyDescent="0.2">
      <c r="A43" s="59">
        <v>36</v>
      </c>
      <c r="B43" s="84" t="s">
        <v>66</v>
      </c>
      <c r="C43" s="50">
        <v>0</v>
      </c>
      <c r="D43" s="64" t="s">
        <v>117</v>
      </c>
      <c r="E43" s="59">
        <f t="shared" si="0"/>
        <v>0</v>
      </c>
      <c r="F43" s="62" t="str">
        <f t="shared" si="1"/>
        <v/>
      </c>
      <c r="G43"/>
      <c r="L43" s="92"/>
    </row>
    <row r="44" spans="1:12" ht="14.25" customHeight="1" x14ac:dyDescent="0.2">
      <c r="A44" s="59">
        <v>37</v>
      </c>
      <c r="B44" s="63" t="s">
        <v>39</v>
      </c>
      <c r="C44" s="50">
        <v>0</v>
      </c>
      <c r="D44" s="64" t="s">
        <v>117</v>
      </c>
      <c r="E44" s="59">
        <f t="shared" si="0"/>
        <v>0</v>
      </c>
      <c r="F44" s="62" t="str">
        <f t="shared" si="1"/>
        <v/>
      </c>
      <c r="G44"/>
      <c r="L44" s="92"/>
    </row>
    <row r="45" spans="1:12" s="92" customFormat="1" ht="14.25" customHeight="1" x14ac:dyDescent="0.2">
      <c r="A45" s="59">
        <v>38</v>
      </c>
      <c r="B45" s="63" t="s">
        <v>35</v>
      </c>
      <c r="C45" s="50">
        <v>8525</v>
      </c>
      <c r="D45" s="64">
        <v>455</v>
      </c>
      <c r="E45" s="59">
        <f t="shared" si="0"/>
        <v>8980</v>
      </c>
      <c r="F45" s="62">
        <f t="shared" si="1"/>
        <v>2.5622004108650991E-2</v>
      </c>
      <c r="G45"/>
      <c r="H45" s="1"/>
      <c r="I45" s="1"/>
      <c r="J45" s="1"/>
    </row>
    <row r="46" spans="1:12" s="92" customFormat="1" ht="14.25" customHeight="1" x14ac:dyDescent="0.2">
      <c r="A46" s="59">
        <v>39</v>
      </c>
      <c r="B46" s="63" t="s">
        <v>89</v>
      </c>
      <c r="C46" s="50">
        <v>872</v>
      </c>
      <c r="D46" s="64">
        <v>30</v>
      </c>
      <c r="E46" s="59">
        <f t="shared" si="0"/>
        <v>902</v>
      </c>
      <c r="F46" s="62">
        <f t="shared" si="1"/>
        <v>2.5736133302898881E-3</v>
      </c>
      <c r="G46"/>
      <c r="H46" s="1"/>
      <c r="I46" s="1"/>
      <c r="J46" s="1"/>
    </row>
    <row r="47" spans="1:12" ht="14.25" customHeight="1" x14ac:dyDescent="0.2">
      <c r="A47" s="59">
        <v>40</v>
      </c>
      <c r="B47" s="63" t="s">
        <v>77</v>
      </c>
      <c r="C47" s="50">
        <v>804</v>
      </c>
      <c r="D47" s="64">
        <v>193</v>
      </c>
      <c r="E47" s="59">
        <f t="shared" si="0"/>
        <v>997</v>
      </c>
      <c r="F47" s="62">
        <f t="shared" si="1"/>
        <v>2.8446701666286238E-3</v>
      </c>
      <c r="G47"/>
      <c r="L47" s="92"/>
    </row>
    <row r="48" spans="1:12" s="92" customFormat="1" ht="14.25" customHeight="1" x14ac:dyDescent="0.2">
      <c r="A48" s="59">
        <v>41</v>
      </c>
      <c r="B48" s="63" t="s">
        <v>48</v>
      </c>
      <c r="C48" s="50">
        <v>152</v>
      </c>
      <c r="D48" s="64">
        <v>128</v>
      </c>
      <c r="E48" s="59">
        <f t="shared" si="0"/>
        <v>280</v>
      </c>
      <c r="F48" s="62">
        <f t="shared" si="1"/>
        <v>7.9890435973522026E-4</v>
      </c>
      <c r="G48"/>
      <c r="H48" s="1"/>
      <c r="I48" s="1"/>
      <c r="J48" s="1"/>
    </row>
    <row r="49" spans="1:12" ht="14.25" customHeight="1" x14ac:dyDescent="0.2">
      <c r="A49" s="59">
        <v>42</v>
      </c>
      <c r="B49" s="63" t="s">
        <v>106</v>
      </c>
      <c r="C49" s="50">
        <v>2277</v>
      </c>
      <c r="D49" s="64">
        <v>146</v>
      </c>
      <c r="E49" s="59">
        <f t="shared" si="0"/>
        <v>2423</v>
      </c>
      <c r="F49" s="62">
        <f t="shared" ref="F49:F68" si="2">IF(E49=0,"",E49/$E$70)</f>
        <v>6.9133759415658524E-3</v>
      </c>
      <c r="G49"/>
      <c r="L49" s="92"/>
    </row>
    <row r="50" spans="1:12" ht="14.25" customHeight="1" x14ac:dyDescent="0.2">
      <c r="A50" s="59">
        <v>43</v>
      </c>
      <c r="B50" s="61" t="s">
        <v>47</v>
      </c>
      <c r="C50" s="50">
        <v>1647</v>
      </c>
      <c r="D50" s="64">
        <v>1413</v>
      </c>
      <c r="E50" s="59">
        <f t="shared" si="0"/>
        <v>3060</v>
      </c>
      <c r="F50" s="62">
        <f t="shared" si="2"/>
        <v>8.7308833599634792E-3</v>
      </c>
      <c r="G50"/>
      <c r="L50" s="92"/>
    </row>
    <row r="51" spans="1:12" s="92" customFormat="1" ht="14.25" customHeight="1" x14ac:dyDescent="0.2">
      <c r="A51" s="59">
        <v>44</v>
      </c>
      <c r="B51" s="63" t="s">
        <v>41</v>
      </c>
      <c r="C51" s="50">
        <v>27258</v>
      </c>
      <c r="D51" s="64">
        <v>1050</v>
      </c>
      <c r="E51" s="59">
        <f t="shared" si="0"/>
        <v>28308</v>
      </c>
      <c r="F51" s="62">
        <f t="shared" si="2"/>
        <v>8.0769230769230774E-2</v>
      </c>
      <c r="G51"/>
      <c r="H51" s="1"/>
      <c r="I51" s="1"/>
      <c r="J51" s="1"/>
    </row>
    <row r="52" spans="1:12" ht="14.25" customHeight="1" x14ac:dyDescent="0.2">
      <c r="A52" s="59">
        <v>45</v>
      </c>
      <c r="B52" s="63" t="s">
        <v>79</v>
      </c>
      <c r="C52" s="50">
        <v>4185</v>
      </c>
      <c r="D52" s="64">
        <v>1207</v>
      </c>
      <c r="E52" s="59">
        <f t="shared" si="0"/>
        <v>5392</v>
      </c>
      <c r="F52" s="62">
        <f t="shared" si="2"/>
        <v>1.5384615384615385E-2</v>
      </c>
      <c r="G52"/>
      <c r="L52" s="92"/>
    </row>
    <row r="53" spans="1:12" s="92" customFormat="1" ht="14.25" customHeight="1" x14ac:dyDescent="0.2">
      <c r="A53" s="59">
        <v>46</v>
      </c>
      <c r="B53" s="63" t="s">
        <v>40</v>
      </c>
      <c r="C53" s="50">
        <v>0</v>
      </c>
      <c r="D53" s="64" t="s">
        <v>117</v>
      </c>
      <c r="E53" s="59">
        <f t="shared" si="0"/>
        <v>0</v>
      </c>
      <c r="F53" s="62" t="str">
        <f t="shared" si="2"/>
        <v/>
      </c>
      <c r="G53"/>
      <c r="H53" s="1"/>
      <c r="I53" s="1"/>
      <c r="J53" s="1"/>
    </row>
    <row r="54" spans="1:12" s="92" customFormat="1" ht="14.25" customHeight="1" x14ac:dyDescent="0.2">
      <c r="A54" s="59">
        <v>47</v>
      </c>
      <c r="B54" s="63" t="s">
        <v>75</v>
      </c>
      <c r="C54" s="50">
        <v>2806</v>
      </c>
      <c r="D54" s="64">
        <v>298</v>
      </c>
      <c r="E54" s="59">
        <f t="shared" si="0"/>
        <v>3104</v>
      </c>
      <c r="F54" s="62">
        <f t="shared" si="2"/>
        <v>8.8564254736361557E-3</v>
      </c>
      <c r="G54"/>
      <c r="H54" s="1"/>
      <c r="I54" s="1"/>
      <c r="J54" s="1"/>
    </row>
    <row r="55" spans="1:12" s="92" customFormat="1" ht="14.25" customHeight="1" x14ac:dyDescent="0.2">
      <c r="A55" s="59">
        <v>48</v>
      </c>
      <c r="B55" s="63" t="s">
        <v>49</v>
      </c>
      <c r="C55" s="50">
        <v>26620</v>
      </c>
      <c r="D55" s="64">
        <v>2718</v>
      </c>
      <c r="E55" s="59">
        <f t="shared" si="0"/>
        <v>29338</v>
      </c>
      <c r="F55" s="62">
        <f t="shared" si="2"/>
        <v>8.3708057521113904E-2</v>
      </c>
      <c r="G55"/>
      <c r="H55" s="1"/>
      <c r="I55" s="1"/>
      <c r="J55" s="1"/>
    </row>
    <row r="56" spans="1:12" ht="14.25" customHeight="1" x14ac:dyDescent="0.2">
      <c r="A56" s="59">
        <v>49</v>
      </c>
      <c r="B56" s="63" t="s">
        <v>84</v>
      </c>
      <c r="C56" s="50">
        <v>0</v>
      </c>
      <c r="D56" s="64" t="s">
        <v>117</v>
      </c>
      <c r="E56" s="59">
        <f t="shared" si="0"/>
        <v>0</v>
      </c>
      <c r="F56" s="62" t="str">
        <f t="shared" si="2"/>
        <v/>
      </c>
      <c r="G56"/>
      <c r="L56" s="92"/>
    </row>
    <row r="57" spans="1:12" ht="14.25" customHeight="1" x14ac:dyDescent="0.2">
      <c r="A57" s="59">
        <v>50</v>
      </c>
      <c r="B57" s="63" t="s">
        <v>37</v>
      </c>
      <c r="C57" s="50">
        <v>0</v>
      </c>
      <c r="D57" s="64">
        <v>16</v>
      </c>
      <c r="E57" s="59">
        <f t="shared" si="0"/>
        <v>16</v>
      </c>
      <c r="F57" s="62">
        <f t="shared" si="2"/>
        <v>4.5651677699155441E-5</v>
      </c>
      <c r="G57"/>
      <c r="L57" s="92"/>
    </row>
    <row r="58" spans="1:12" ht="14.25" customHeight="1" x14ac:dyDescent="0.2">
      <c r="A58" s="59">
        <v>51</v>
      </c>
      <c r="B58" s="63" t="s">
        <v>43</v>
      </c>
      <c r="C58" s="50">
        <v>8086</v>
      </c>
      <c r="D58" s="64">
        <v>2155</v>
      </c>
      <c r="E58" s="59">
        <f t="shared" si="0"/>
        <v>10241</v>
      </c>
      <c r="F58" s="62">
        <f t="shared" si="2"/>
        <v>2.9219926957315682E-2</v>
      </c>
      <c r="G58"/>
      <c r="L58" s="92"/>
    </row>
    <row r="59" spans="1:12" s="92" customFormat="1" ht="14.25" customHeight="1" x14ac:dyDescent="0.2">
      <c r="A59" s="59">
        <v>52</v>
      </c>
      <c r="B59" s="63" t="s">
        <v>42</v>
      </c>
      <c r="C59" s="50">
        <v>10821</v>
      </c>
      <c r="D59" s="64">
        <v>472</v>
      </c>
      <c r="E59" s="59">
        <f t="shared" si="0"/>
        <v>11293</v>
      </c>
      <c r="F59" s="62">
        <f t="shared" si="2"/>
        <v>3.2221524766035153E-2</v>
      </c>
      <c r="G59"/>
      <c r="H59" s="1"/>
      <c r="I59" s="1"/>
      <c r="J59" s="1"/>
    </row>
    <row r="60" spans="1:12" ht="14.25" customHeight="1" x14ac:dyDescent="0.2">
      <c r="A60" s="59">
        <v>53</v>
      </c>
      <c r="B60" s="61" t="s">
        <v>78</v>
      </c>
      <c r="C60" s="50">
        <v>10109</v>
      </c>
      <c r="D60" s="64">
        <v>707</v>
      </c>
      <c r="E60" s="59">
        <f t="shared" si="0"/>
        <v>10816</v>
      </c>
      <c r="F60" s="62">
        <f t="shared" si="2"/>
        <v>3.086053412462908E-2</v>
      </c>
      <c r="G60"/>
      <c r="L60" s="92"/>
    </row>
    <row r="61" spans="1:12" s="92" customFormat="1" ht="14.25" customHeight="1" x14ac:dyDescent="0.2">
      <c r="A61" s="59">
        <v>54</v>
      </c>
      <c r="B61" s="63" t="s">
        <v>82</v>
      </c>
      <c r="C61" s="50">
        <v>0</v>
      </c>
      <c r="D61" s="64">
        <v>30</v>
      </c>
      <c r="E61" s="59">
        <f t="shared" si="0"/>
        <v>30</v>
      </c>
      <c r="F61" s="62">
        <f t="shared" si="2"/>
        <v>8.5596895685916452E-5</v>
      </c>
      <c r="G61"/>
      <c r="H61" s="1"/>
      <c r="I61" s="1"/>
      <c r="J61" s="1"/>
    </row>
    <row r="62" spans="1:12" s="92" customFormat="1" ht="14.25" customHeight="1" x14ac:dyDescent="0.2">
      <c r="A62" s="59">
        <v>55</v>
      </c>
      <c r="B62" t="s">
        <v>69</v>
      </c>
      <c r="C62" s="50">
        <v>7469</v>
      </c>
      <c r="D62" s="64">
        <v>301</v>
      </c>
      <c r="E62" s="59">
        <f t="shared" si="0"/>
        <v>7770</v>
      </c>
      <c r="F62" s="62">
        <f t="shared" si="2"/>
        <v>2.2169595982652363E-2</v>
      </c>
      <c r="G62"/>
      <c r="H62" s="1"/>
      <c r="I62" s="1"/>
      <c r="J62" s="1"/>
    </row>
    <row r="63" spans="1:12" ht="14.25" customHeight="1" x14ac:dyDescent="0.2">
      <c r="A63" s="59">
        <v>56</v>
      </c>
      <c r="B63" s="63" t="s">
        <v>81</v>
      </c>
      <c r="C63" s="50">
        <v>21173</v>
      </c>
      <c r="D63" s="64">
        <v>716</v>
      </c>
      <c r="E63" s="59">
        <f t="shared" si="0"/>
        <v>21889</v>
      </c>
      <c r="F63" s="62">
        <f t="shared" si="2"/>
        <v>6.2454348322300846E-2</v>
      </c>
      <c r="G63"/>
      <c r="L63" s="92"/>
    </row>
    <row r="64" spans="1:12" ht="14.25" customHeight="1" x14ac:dyDescent="0.2">
      <c r="A64" s="59">
        <v>57</v>
      </c>
      <c r="B64" s="63" t="s">
        <v>36</v>
      </c>
      <c r="C64" s="50">
        <v>0</v>
      </c>
      <c r="D64" s="64">
        <v>13</v>
      </c>
      <c r="E64" s="59">
        <f t="shared" si="0"/>
        <v>13</v>
      </c>
      <c r="F64" s="62">
        <f t="shared" si="2"/>
        <v>3.7091988130563797E-5</v>
      </c>
      <c r="G64"/>
      <c r="L64" s="92"/>
    </row>
    <row r="65" spans="1:12" ht="14.25" customHeight="1" x14ac:dyDescent="0.2">
      <c r="A65" s="59">
        <v>58</v>
      </c>
      <c r="B65" s="61" t="s">
        <v>45</v>
      </c>
      <c r="C65" s="50">
        <v>10690</v>
      </c>
      <c r="D65" s="64">
        <v>340</v>
      </c>
      <c r="E65" s="59">
        <f t="shared" si="0"/>
        <v>11030</v>
      </c>
      <c r="F65" s="62">
        <f t="shared" si="2"/>
        <v>3.1471125313855285E-2</v>
      </c>
      <c r="G65"/>
      <c r="L65" s="92"/>
    </row>
    <row r="66" spans="1:12" ht="14.25" customHeight="1" x14ac:dyDescent="0.2">
      <c r="A66" s="59">
        <v>59</v>
      </c>
      <c r="B66" s="63" t="s">
        <v>29</v>
      </c>
      <c r="C66" s="50">
        <v>3743</v>
      </c>
      <c r="D66" s="64">
        <v>603</v>
      </c>
      <c r="E66" s="59">
        <f t="shared" si="0"/>
        <v>4346</v>
      </c>
      <c r="F66" s="62">
        <f t="shared" si="2"/>
        <v>1.2400136955033097E-2</v>
      </c>
      <c r="G66"/>
      <c r="L66" s="92"/>
    </row>
    <row r="67" spans="1:12" ht="14.25" customHeight="1" x14ac:dyDescent="0.2">
      <c r="A67" s="64">
        <v>60</v>
      </c>
      <c r="B67" s="111" t="s">
        <v>114</v>
      </c>
      <c r="C67" s="50">
        <v>0</v>
      </c>
      <c r="D67" s="64" t="s">
        <v>117</v>
      </c>
      <c r="E67" s="59">
        <f t="shared" si="0"/>
        <v>0</v>
      </c>
      <c r="F67" s="62" t="str">
        <f t="shared" si="2"/>
        <v/>
      </c>
      <c r="G67" s="2"/>
    </row>
    <row r="68" spans="1:12" s="92" customFormat="1" ht="14.25" customHeight="1" x14ac:dyDescent="0.2">
      <c r="A68" s="64">
        <v>61</v>
      </c>
      <c r="B68" s="85" t="s">
        <v>67</v>
      </c>
      <c r="C68" s="50">
        <v>3701</v>
      </c>
      <c r="D68" s="64">
        <v>540</v>
      </c>
      <c r="E68" s="59">
        <f t="shared" si="0"/>
        <v>4241</v>
      </c>
      <c r="F68" s="62">
        <f t="shared" si="2"/>
        <v>1.2100547820132391E-2</v>
      </c>
      <c r="H68" s="1"/>
      <c r="I68" s="1"/>
      <c r="J68" s="1"/>
    </row>
    <row r="69" spans="1:12" s="92" customFormat="1" ht="14.25" customHeight="1" x14ac:dyDescent="0.2">
      <c r="A69" s="64"/>
      <c r="B69" s="85"/>
      <c r="C69" s="50"/>
      <c r="D69" s="64"/>
      <c r="E69" s="118"/>
      <c r="F69" s="62"/>
      <c r="H69" s="1"/>
      <c r="I69" s="1"/>
      <c r="J69" s="1"/>
    </row>
    <row r="70" spans="1:12" ht="15" x14ac:dyDescent="0.25">
      <c r="A70" s="65"/>
      <c r="B70" s="66" t="s">
        <v>11</v>
      </c>
      <c r="C70" s="117">
        <f>IF(SUM($C$8:$C$68)=0,0,SUM($C$8:$C$68))</f>
        <v>292467</v>
      </c>
      <c r="D70" s="117">
        <f>IF(SUM($D$8:$D$68)=0,0,SUM($D$8:$D$68))</f>
        <v>58013</v>
      </c>
      <c r="E70" s="67">
        <f>IF(SUM($E$8:$E$68)=0,0,SUM($E$8:$E$68))</f>
        <v>350480</v>
      </c>
      <c r="F70" s="62">
        <f>IF(E70=0,"",E70/$E$70)</f>
        <v>1</v>
      </c>
      <c r="G70" s="2"/>
    </row>
    <row r="71" spans="1:12" s="92" customFormat="1" ht="15" x14ac:dyDescent="0.25">
      <c r="A71" s="68"/>
      <c r="B71" s="69"/>
      <c r="C71" s="109"/>
      <c r="D71" s="109"/>
      <c r="E71" s="119"/>
      <c r="F71" s="120"/>
      <c r="H71" s="1"/>
      <c r="I71" s="1"/>
      <c r="J71" s="1"/>
    </row>
    <row r="72" spans="1:12" ht="15" x14ac:dyDescent="0.25">
      <c r="A72" s="68" t="s">
        <v>15</v>
      </c>
      <c r="B72" s="69"/>
      <c r="C72" s="109"/>
      <c r="D72" s="109"/>
      <c r="E72" s="109"/>
      <c r="F72" s="8"/>
    </row>
    <row r="73" spans="1:12" ht="14.25" x14ac:dyDescent="0.2">
      <c r="A73" s="68" t="s">
        <v>21</v>
      </c>
      <c r="B73" s="68"/>
      <c r="C73" s="68"/>
      <c r="D73" s="68"/>
      <c r="E73" s="68"/>
      <c r="F73" s="8"/>
    </row>
    <row r="74" spans="1:12" ht="14.25" x14ac:dyDescent="0.2">
      <c r="A74" s="68" t="s">
        <v>22</v>
      </c>
      <c r="B74" s="8"/>
      <c r="C74" s="68"/>
      <c r="D74" s="68"/>
      <c r="E74" s="68"/>
      <c r="F74" s="8"/>
    </row>
    <row r="75" spans="1:12" ht="15" x14ac:dyDescent="0.25">
      <c r="A75" s="69" t="s">
        <v>46</v>
      </c>
      <c r="B75" s="8"/>
      <c r="C75" s="8"/>
      <c r="D75" s="8"/>
      <c r="E75" s="8"/>
      <c r="F75" s="8"/>
      <c r="G75" s="8"/>
    </row>
    <row r="76" spans="1:12" ht="14.25" x14ac:dyDescent="0.2">
      <c r="B76" s="8" t="s">
        <v>71</v>
      </c>
      <c r="C76" s="8"/>
      <c r="D76" s="8"/>
      <c r="E76" s="8"/>
      <c r="F76" s="8"/>
      <c r="G76" s="8"/>
    </row>
    <row r="77" spans="1:12" ht="14.25" x14ac:dyDescent="0.2">
      <c r="B77" s="8" t="s">
        <v>72</v>
      </c>
    </row>
    <row r="78" spans="1:12" ht="14.25" x14ac:dyDescent="0.2">
      <c r="B78" s="8" t="s">
        <v>103</v>
      </c>
    </row>
    <row r="79" spans="1:12" ht="14.25" x14ac:dyDescent="0.2">
      <c r="B79" s="8" t="s">
        <v>104</v>
      </c>
    </row>
  </sheetData>
  <sheetProtection selectLockedCells="1" selectUnlockedCells="1"/>
  <phoneticPr fontId="0" type="noConversion"/>
  <printOptions horizontalCentered="1"/>
  <pageMargins left="0.5" right="0.5" top="0.5" bottom="0.25" header="0" footer="0"/>
  <pageSetup scale="7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Zeros="0" zoomScale="72" zoomScaleNormal="72" workbookViewId="0">
      <selection activeCell="B8" sqref="B8"/>
    </sheetView>
  </sheetViews>
  <sheetFormatPr defaultColWidth="9.140625" defaultRowHeight="12.75" x14ac:dyDescent="0.2"/>
  <cols>
    <col min="1" max="1" width="29.5703125" style="2" customWidth="1"/>
    <col min="2" max="3" width="19.140625" style="2" customWidth="1"/>
    <col min="4" max="4" width="24.28515625" style="2" customWidth="1"/>
    <col min="5" max="5" width="7.140625" style="2" customWidth="1"/>
    <col min="6" max="6" width="23.28515625" style="2" bestFit="1" customWidth="1"/>
    <col min="7" max="7" width="10.42578125" style="2" customWidth="1"/>
    <col min="8" max="16384" width="9.140625" style="2"/>
  </cols>
  <sheetData>
    <row r="1" spans="1:8" s="11" customFormat="1" ht="18" customHeight="1" x14ac:dyDescent="0.2">
      <c r="A1" s="122" t="s">
        <v>90</v>
      </c>
      <c r="B1" s="122"/>
      <c r="C1" s="122"/>
      <c r="D1" s="122"/>
      <c r="E1" s="14"/>
      <c r="F1" s="14"/>
      <c r="G1" s="15"/>
    </row>
    <row r="2" spans="1:8" s="11" customFormat="1" ht="18" customHeight="1" x14ac:dyDescent="0.2">
      <c r="A2" s="122" t="s">
        <v>12</v>
      </c>
      <c r="B2" s="122"/>
      <c r="C2" s="122"/>
      <c r="D2" s="122"/>
      <c r="E2" s="14"/>
      <c r="F2" s="14"/>
      <c r="G2" s="15"/>
    </row>
    <row r="3" spans="1:8" s="11" customFormat="1" ht="18" customHeight="1" x14ac:dyDescent="0.2">
      <c r="A3" s="122" t="s">
        <v>99</v>
      </c>
      <c r="B3" s="122"/>
      <c r="C3" s="122"/>
      <c r="D3" s="122"/>
      <c r="E3" s="14"/>
      <c r="F3" s="14"/>
      <c r="G3" s="15"/>
    </row>
    <row r="4" spans="1:8" s="11" customFormat="1" ht="18" customHeight="1" x14ac:dyDescent="0.2">
      <c r="A4" s="122" t="s">
        <v>115</v>
      </c>
      <c r="B4" s="122"/>
      <c r="C4" s="122"/>
      <c r="D4" s="122"/>
      <c r="E4" s="14"/>
      <c r="F4" s="14"/>
      <c r="G4" s="15"/>
    </row>
    <row r="5" spans="1:8" ht="6.95" customHeight="1" x14ac:dyDescent="0.2">
      <c r="C5" s="16"/>
      <c r="D5" s="16"/>
      <c r="E5" s="16"/>
      <c r="F5" s="16"/>
      <c r="G5" s="16"/>
    </row>
    <row r="6" spans="1:8" s="12" customFormat="1" ht="22.7" customHeight="1" x14ac:dyDescent="0.3">
      <c r="A6" s="3" t="s">
        <v>52</v>
      </c>
      <c r="B6" s="4" t="s">
        <v>2</v>
      </c>
      <c r="C6" s="3" t="s">
        <v>3</v>
      </c>
      <c r="D6" s="3" t="s">
        <v>87</v>
      </c>
      <c r="E6" s="17"/>
      <c r="F6" s="17"/>
      <c r="G6" s="18"/>
      <c r="H6" s="19"/>
    </row>
    <row r="7" spans="1:8" ht="15" customHeight="1" x14ac:dyDescent="0.25">
      <c r="A7" s="5" t="s">
        <v>58</v>
      </c>
      <c r="B7" s="35" t="s">
        <v>16</v>
      </c>
      <c r="C7" s="45">
        <v>0</v>
      </c>
      <c r="D7" s="43">
        <f>IF(C7=0,0,C7)</f>
        <v>0</v>
      </c>
      <c r="E7" s="121"/>
      <c r="F7" s="121"/>
      <c r="G7" s="20"/>
      <c r="H7" s="16"/>
    </row>
    <row r="8" spans="1:8" ht="15" customHeight="1" x14ac:dyDescent="0.25">
      <c r="A8" s="5" t="s">
        <v>14</v>
      </c>
      <c r="B8" s="45">
        <v>804</v>
      </c>
      <c r="C8" s="51">
        <v>31</v>
      </c>
      <c r="D8" s="43">
        <f>IF(B8+C8=0,0,B8+C8)</f>
        <v>835</v>
      </c>
      <c r="E8" s="21"/>
      <c r="F8" s="21"/>
      <c r="G8" s="20"/>
      <c r="H8" s="16"/>
    </row>
    <row r="9" spans="1:8" ht="15" customHeight="1" x14ac:dyDescent="0.25">
      <c r="A9" s="112" t="s">
        <v>108</v>
      </c>
      <c r="B9" s="45">
        <v>10553</v>
      </c>
      <c r="C9" s="51">
        <v>135</v>
      </c>
      <c r="D9" s="43">
        <f>IF(B9+C9=0,0,B9+C9)</f>
        <v>10688</v>
      </c>
      <c r="E9" s="22"/>
      <c r="F9" s="23"/>
      <c r="G9" s="20"/>
      <c r="H9" s="16"/>
    </row>
    <row r="10" spans="1:8" ht="15" customHeight="1" x14ac:dyDescent="0.25">
      <c r="A10" s="6" t="s">
        <v>4</v>
      </c>
      <c r="B10" s="44">
        <f>IF(B8+B9=0,0,B8+B9)</f>
        <v>11357</v>
      </c>
      <c r="C10" s="44">
        <f>IF(SUM(C7:C9)=0,0,SUM(C7:C9))</f>
        <v>166</v>
      </c>
      <c r="D10" s="44">
        <f>IF(SUM(D7:D9)=0,0,SUM(D7:D9))</f>
        <v>11523</v>
      </c>
      <c r="E10" s="22"/>
      <c r="F10" s="23"/>
      <c r="G10" s="20"/>
      <c r="H10" s="16"/>
    </row>
    <row r="11" spans="1:8" ht="15" customHeight="1" x14ac:dyDescent="0.25">
      <c r="A11" s="86"/>
      <c r="B11" s="87"/>
      <c r="C11" s="87"/>
      <c r="D11" s="87"/>
      <c r="E11" s="22"/>
      <c r="F11" s="23"/>
      <c r="G11" s="20"/>
      <c r="H11" s="16"/>
    </row>
    <row r="12" spans="1:8" ht="23.25" customHeight="1" x14ac:dyDescent="0.25">
      <c r="A12" s="3" t="s">
        <v>53</v>
      </c>
      <c r="B12" s="4" t="s">
        <v>2</v>
      </c>
      <c r="C12" s="3" t="s">
        <v>3</v>
      </c>
      <c r="D12" s="3" t="s">
        <v>87</v>
      </c>
      <c r="E12" s="22"/>
      <c r="F12" s="23"/>
      <c r="G12" s="20"/>
      <c r="H12" s="16"/>
    </row>
    <row r="13" spans="1:8" ht="15" customHeight="1" x14ac:dyDescent="0.25">
      <c r="A13" s="5" t="s">
        <v>58</v>
      </c>
      <c r="B13" s="35"/>
      <c r="C13" s="45">
        <v>0</v>
      </c>
      <c r="D13" s="43">
        <f>IF(C13=0,0,C13)</f>
        <v>0</v>
      </c>
      <c r="E13" s="22"/>
      <c r="F13" s="23"/>
      <c r="G13" s="20"/>
      <c r="H13" s="16"/>
    </row>
    <row r="14" spans="1:8" ht="15" customHeight="1" x14ac:dyDescent="0.25">
      <c r="A14" s="5" t="s">
        <v>14</v>
      </c>
      <c r="B14" s="45">
        <v>28</v>
      </c>
      <c r="C14" s="51"/>
      <c r="D14" s="43">
        <f>IF(B14+C14=0,0,B14+C14)</f>
        <v>28</v>
      </c>
      <c r="E14" s="22"/>
      <c r="F14" s="23"/>
      <c r="G14" s="20"/>
      <c r="H14" s="16"/>
    </row>
    <row r="15" spans="1:8" ht="15" customHeight="1" x14ac:dyDescent="0.25">
      <c r="A15" s="112" t="s">
        <v>108</v>
      </c>
      <c r="B15" s="45">
        <v>1320</v>
      </c>
      <c r="C15" s="51">
        <v>4</v>
      </c>
      <c r="D15" s="43">
        <f>IF(B15+C15=0,0,B15+C15)</f>
        <v>1324</v>
      </c>
      <c r="E15" s="22"/>
      <c r="F15" s="23"/>
      <c r="G15" s="20"/>
      <c r="H15" s="16"/>
    </row>
    <row r="16" spans="1:8" ht="15" customHeight="1" x14ac:dyDescent="0.25">
      <c r="A16" s="6" t="s">
        <v>4</v>
      </c>
      <c r="B16" s="44">
        <f>IF(B14+B15=0,0,B14+B15)</f>
        <v>1348</v>
      </c>
      <c r="C16" s="44">
        <f>IF(SUM(C13:C15)=0,0,SUM(C13:C15))</f>
        <v>4</v>
      </c>
      <c r="D16" s="44">
        <f>IF(SUM(D13:D15)=0,0,SUM(D13:D15))</f>
        <v>1352</v>
      </c>
      <c r="E16" s="22"/>
      <c r="F16" s="23"/>
      <c r="G16" s="20"/>
      <c r="H16" s="16"/>
    </row>
    <row r="17" spans="1:8" ht="15" customHeight="1" x14ac:dyDescent="0.25">
      <c r="A17" s="86"/>
      <c r="B17" s="87"/>
      <c r="C17" s="87"/>
      <c r="D17" s="87"/>
      <c r="E17" s="22"/>
      <c r="F17" s="23"/>
      <c r="G17" s="20"/>
      <c r="H17" s="16"/>
    </row>
    <row r="18" spans="1:8" ht="25.5" customHeight="1" x14ac:dyDescent="0.25">
      <c r="A18" s="3" t="s">
        <v>54</v>
      </c>
      <c r="B18" s="4" t="s">
        <v>2</v>
      </c>
      <c r="C18" s="3" t="s">
        <v>3</v>
      </c>
      <c r="D18" s="3" t="s">
        <v>87</v>
      </c>
      <c r="E18" s="22"/>
      <c r="F18" s="23"/>
      <c r="G18" s="20"/>
      <c r="H18" s="16"/>
    </row>
    <row r="19" spans="1:8" ht="15" customHeight="1" x14ac:dyDescent="0.25">
      <c r="A19" s="5" t="s">
        <v>58</v>
      </c>
      <c r="B19" s="35"/>
      <c r="C19" s="45">
        <v>0</v>
      </c>
      <c r="D19" s="43">
        <f>IF(C19=0,0,C19)</f>
        <v>0</v>
      </c>
      <c r="E19" s="22"/>
      <c r="F19" s="23"/>
      <c r="G19" s="20"/>
      <c r="H19" s="16"/>
    </row>
    <row r="20" spans="1:8" ht="15" customHeight="1" x14ac:dyDescent="0.25">
      <c r="A20" s="5" t="s">
        <v>14</v>
      </c>
      <c r="B20" s="45">
        <f>IF(B8+B14=0,0,B8+B14)</f>
        <v>832</v>
      </c>
      <c r="C20" s="51">
        <f>IF(C8+C14=0,0,C8+C14)</f>
        <v>31</v>
      </c>
      <c r="D20" s="43">
        <f>IF(B20+C20=0,0,B20+C20)</f>
        <v>863</v>
      </c>
      <c r="E20" s="22"/>
      <c r="F20" s="23"/>
      <c r="G20" s="20"/>
      <c r="H20" s="16"/>
    </row>
    <row r="21" spans="1:8" ht="15" customHeight="1" x14ac:dyDescent="0.25">
      <c r="A21" s="112" t="s">
        <v>108</v>
      </c>
      <c r="B21" s="45">
        <f>IF(B9+B15=0,0,B9+B15)</f>
        <v>11873</v>
      </c>
      <c r="C21" s="51">
        <f>IF(C9+C15=0,0,C9+C15)</f>
        <v>139</v>
      </c>
      <c r="D21" s="43">
        <f>IF(B21+C21=0,0,B21+C21)</f>
        <v>12012</v>
      </c>
      <c r="E21" s="22"/>
      <c r="F21" s="23"/>
      <c r="G21" s="20"/>
      <c r="H21" s="16"/>
    </row>
    <row r="22" spans="1:8" ht="15" customHeight="1" x14ac:dyDescent="0.25">
      <c r="A22" s="6" t="s">
        <v>4</v>
      </c>
      <c r="B22" s="44">
        <f>IF(B20+B21=0,0,B20+B21)</f>
        <v>12705</v>
      </c>
      <c r="C22" s="44">
        <f>IF(SUM(C19:C21)=0,0,SUM(C19:C21))</f>
        <v>170</v>
      </c>
      <c r="D22" s="44">
        <f>IF(SUM(D19:D21)=0,0,SUM(D19:D21))</f>
        <v>12875</v>
      </c>
      <c r="E22" s="22"/>
      <c r="F22" s="23"/>
      <c r="G22" s="20"/>
      <c r="H22" s="16"/>
    </row>
    <row r="23" spans="1:8" ht="10.5" customHeight="1" x14ac:dyDescent="0.25">
      <c r="A23" s="86"/>
      <c r="B23" s="87"/>
      <c r="C23" s="87"/>
      <c r="D23" s="87"/>
      <c r="E23" s="22"/>
      <c r="F23" s="23"/>
      <c r="G23" s="20"/>
      <c r="H23" s="16"/>
    </row>
    <row r="24" spans="1:8" ht="36.950000000000003" customHeight="1" x14ac:dyDescent="0.25">
      <c r="A24" s="3" t="s">
        <v>55</v>
      </c>
      <c r="B24" s="3" t="s">
        <v>2</v>
      </c>
      <c r="C24" s="3" t="str">
        <f>C6</f>
        <v>Business</v>
      </c>
      <c r="D24" s="3" t="s">
        <v>87</v>
      </c>
      <c r="E24" s="26"/>
      <c r="F24" s="27"/>
      <c r="G24" s="25"/>
      <c r="H24" s="16"/>
    </row>
    <row r="25" spans="1:8" ht="15" customHeight="1" x14ac:dyDescent="0.25">
      <c r="A25" s="5" t="s">
        <v>116</v>
      </c>
      <c r="B25" s="35" t="s">
        <v>16</v>
      </c>
      <c r="C25" s="45">
        <v>0</v>
      </c>
      <c r="D25" s="43">
        <f>IF(C25=0,0,C25)</f>
        <v>0</v>
      </c>
      <c r="E25" s="16"/>
      <c r="F25" s="16"/>
      <c r="G25" s="25"/>
      <c r="H25" s="16"/>
    </row>
    <row r="26" spans="1:8" ht="15" customHeight="1" x14ac:dyDescent="0.2">
      <c r="A26" s="5" t="s">
        <v>13</v>
      </c>
      <c r="B26" s="35" t="s">
        <v>16</v>
      </c>
      <c r="C26" s="45">
        <v>0</v>
      </c>
      <c r="D26" s="43">
        <f>IF(C26=0,0,C26)</f>
        <v>0</v>
      </c>
      <c r="E26" s="16"/>
      <c r="F26" s="16"/>
      <c r="G26" s="28"/>
      <c r="H26" s="16"/>
    </row>
    <row r="27" spans="1:8" ht="15" customHeight="1" x14ac:dyDescent="0.25">
      <c r="A27" s="5" t="s">
        <v>58</v>
      </c>
      <c r="B27" s="35" t="s">
        <v>16</v>
      </c>
      <c r="C27" s="45">
        <v>0</v>
      </c>
      <c r="D27" s="43">
        <f>IF(C27=0,0,C27)</f>
        <v>0</v>
      </c>
      <c r="E27" s="121"/>
      <c r="F27" s="121"/>
      <c r="G27" s="20"/>
      <c r="H27" s="16"/>
    </row>
    <row r="28" spans="1:8" ht="15" customHeight="1" x14ac:dyDescent="0.25">
      <c r="A28" s="5" t="s">
        <v>14</v>
      </c>
      <c r="B28" s="45">
        <v>1000</v>
      </c>
      <c r="C28" s="45">
        <v>8</v>
      </c>
      <c r="D28" s="43">
        <f>IF(B28+C28=0,0,B28+C28)</f>
        <v>1008</v>
      </c>
      <c r="E28" s="21"/>
      <c r="F28" s="21"/>
      <c r="G28" s="20"/>
      <c r="H28" s="16"/>
    </row>
    <row r="29" spans="1:8" ht="15" customHeight="1" x14ac:dyDescent="0.25">
      <c r="A29" s="112" t="s">
        <v>108</v>
      </c>
      <c r="B29" s="45">
        <v>2979</v>
      </c>
      <c r="C29" s="45">
        <v>105</v>
      </c>
      <c r="D29" s="43">
        <f>IF(B29+C29=0,0,B29+C29)</f>
        <v>3084</v>
      </c>
      <c r="E29" s="22"/>
      <c r="F29" s="23"/>
      <c r="G29" s="20"/>
      <c r="H29" s="16"/>
    </row>
    <row r="30" spans="1:8" ht="15" customHeight="1" x14ac:dyDescent="0.25">
      <c r="A30" s="6" t="str">
        <f>A1</f>
        <v>CL&amp;P dba Eversource Energy</v>
      </c>
      <c r="B30" s="44">
        <f>IF(B28+B29=0,0,B28+B29)</f>
        <v>3979</v>
      </c>
      <c r="C30" s="44">
        <f>IF(SUM(C25:C29)=0,0,SUM(C25:C29))</f>
        <v>113</v>
      </c>
      <c r="D30" s="44">
        <f>IF(SUM(D25:D29)=0,0,SUM(D25:D29))</f>
        <v>4092</v>
      </c>
      <c r="E30" s="22"/>
      <c r="F30" s="23"/>
      <c r="G30" s="20"/>
      <c r="H30" s="16"/>
    </row>
    <row r="31" spans="1:8" ht="15" customHeight="1" x14ac:dyDescent="0.25">
      <c r="A31" s="24"/>
      <c r="B31" s="24"/>
      <c r="C31" s="24"/>
      <c r="D31" s="24"/>
      <c r="E31" s="22"/>
      <c r="F31" s="23"/>
      <c r="G31" s="25"/>
      <c r="H31" s="16"/>
    </row>
    <row r="32" spans="1:8" ht="24.95" customHeight="1" x14ac:dyDescent="0.25">
      <c r="A32" s="3" t="s">
        <v>56</v>
      </c>
      <c r="B32" s="3" t="s">
        <v>2</v>
      </c>
      <c r="C32" s="3" t="str">
        <f>C6</f>
        <v>Business</v>
      </c>
      <c r="D32" s="3" t="s">
        <v>87</v>
      </c>
      <c r="E32" s="26"/>
      <c r="F32" s="27"/>
      <c r="G32" s="25"/>
      <c r="H32" s="16"/>
    </row>
    <row r="33" spans="1:8" ht="15" customHeight="1" x14ac:dyDescent="0.25">
      <c r="A33" s="5" t="s">
        <v>116</v>
      </c>
      <c r="B33" s="35" t="s">
        <v>16</v>
      </c>
      <c r="C33" s="49">
        <f>IF(C25=0,0,C25)</f>
        <v>0</v>
      </c>
      <c r="D33" s="43">
        <f>IF(D25=0,0,D25)</f>
        <v>0</v>
      </c>
      <c r="E33" s="25"/>
      <c r="F33" s="28"/>
      <c r="G33" s="28"/>
      <c r="H33" s="16"/>
    </row>
    <row r="34" spans="1:8" ht="15" customHeight="1" x14ac:dyDescent="0.3">
      <c r="A34" s="5" t="s">
        <v>13</v>
      </c>
      <c r="B34" s="35" t="s">
        <v>16</v>
      </c>
      <c r="C34" s="49">
        <f>IF(C26=0,0,C26)</f>
        <v>0</v>
      </c>
      <c r="D34" s="43">
        <f>IF(D26=0,0,D26)</f>
        <v>0</v>
      </c>
      <c r="E34" s="25"/>
      <c r="F34" s="29"/>
      <c r="G34" s="29"/>
      <c r="H34" s="16"/>
    </row>
    <row r="35" spans="1:8" ht="15" customHeight="1" x14ac:dyDescent="0.25">
      <c r="A35" s="5" t="s">
        <v>58</v>
      </c>
      <c r="B35" s="35" t="s">
        <v>16</v>
      </c>
      <c r="C35" s="49">
        <f>IF(C19+C27=0,0,C19+C27)</f>
        <v>0</v>
      </c>
      <c r="D35" s="43">
        <f>IF(D7+D27=0,0,D7+D27)</f>
        <v>0</v>
      </c>
      <c r="E35" s="20"/>
      <c r="F35" s="20"/>
      <c r="G35" s="20"/>
      <c r="H35" s="16"/>
    </row>
    <row r="36" spans="1:8" ht="15" customHeight="1" x14ac:dyDescent="0.25">
      <c r="A36" s="5" t="s">
        <v>14</v>
      </c>
      <c r="B36" s="49">
        <f>IF(B20+B28=F180,0,B20+B28)</f>
        <v>1832</v>
      </c>
      <c r="C36" s="49">
        <f>IF(C20+C28=0,0,C20+C28)</f>
        <v>39</v>
      </c>
      <c r="D36" s="43">
        <f>IF(D8+D28=0,0,D20+D28)</f>
        <v>1871</v>
      </c>
      <c r="E36" s="20"/>
      <c r="F36" s="25"/>
      <c r="G36" s="25"/>
      <c r="H36" s="16"/>
    </row>
    <row r="37" spans="1:8" ht="15" customHeight="1" x14ac:dyDescent="0.25">
      <c r="A37" s="112" t="s">
        <v>108</v>
      </c>
      <c r="B37" s="49">
        <f>IF(B21+B29=0,0,B21+B29)</f>
        <v>14852</v>
      </c>
      <c r="C37" s="49">
        <f>IF(C21+C29=0,0,C21+C29)</f>
        <v>244</v>
      </c>
      <c r="D37" s="43">
        <f>IF(D9+D29=0,0,D21+D29)</f>
        <v>15096</v>
      </c>
      <c r="E37" s="16"/>
      <c r="F37" s="25"/>
      <c r="G37" s="25"/>
      <c r="H37" s="16"/>
    </row>
    <row r="38" spans="1:8" ht="15" customHeight="1" x14ac:dyDescent="0.25">
      <c r="A38" s="6" t="str">
        <f>A1</f>
        <v>CL&amp;P dba Eversource Energy</v>
      </c>
      <c r="B38" s="44">
        <f>IF(B36+B37=0,0,B36+B37)</f>
        <v>16684</v>
      </c>
      <c r="C38" s="44">
        <f>IF(SUM(C33:C37)=0,0,SUM(C33:C37))</f>
        <v>283</v>
      </c>
      <c r="D38" s="44">
        <f>SUM(D33:D37)</f>
        <v>16967</v>
      </c>
      <c r="E38" s="52"/>
      <c r="F38" s="25"/>
      <c r="G38" s="25"/>
      <c r="H38" s="16"/>
    </row>
    <row r="39" spans="1:8" x14ac:dyDescent="0.2">
      <c r="A39" s="91"/>
      <c r="B39" s="24"/>
      <c r="C39" s="24"/>
      <c r="D39" s="91"/>
      <c r="E39" s="16"/>
      <c r="F39" s="28"/>
      <c r="G39" s="28"/>
      <c r="H39" s="16"/>
    </row>
    <row r="40" spans="1:8" x14ac:dyDescent="0.2">
      <c r="A40" s="113" t="str">
        <f>"In summary, "&amp;TEXT($D$10,"0,00")&amp; " of Eversource's customers are participating in the Community Energy CTCleanEnergyOptions Program"</f>
        <v>In summary, 11,523 of Eversource's customers are participating in the Community Energy CTCleanEnergyOptions Program</v>
      </c>
      <c r="B40" s="91"/>
      <c r="C40" s="24"/>
      <c r="D40" s="24"/>
      <c r="E40" s="88"/>
      <c r="F40" s="90"/>
      <c r="G40" s="28"/>
      <c r="H40" s="16"/>
    </row>
    <row r="41" spans="1:8" x14ac:dyDescent="0.2">
      <c r="A41" s="7" t="str">
        <f>"In summary, "&amp;TEXT($D$30,"0,00")&amp; " of Eversource's customers are participating in the Sterling Planet - Renewable Energy Certificate"</f>
        <v>In summary, 4,092 of Eversource's customers are participating in the Sterling Planet - Renewable Energy Certificate</v>
      </c>
      <c r="B41" s="91"/>
      <c r="C41" s="24"/>
      <c r="D41" s="24"/>
      <c r="E41" s="88"/>
      <c r="F41" s="90"/>
      <c r="G41" s="28"/>
      <c r="H41" s="16"/>
    </row>
    <row r="42" spans="1:8" x14ac:dyDescent="0.2">
      <c r="A42" s="7" t="str">
        <f>"In summary, "&amp;TEXT($D$38,"0,00")&amp; " of Eversource's customers are participating in all REC Programs"</f>
        <v>In summary, 16,967 of Eversource's customers are participating in all REC Programs</v>
      </c>
      <c r="B42" s="91"/>
      <c r="C42" s="24"/>
      <c r="D42" s="24"/>
      <c r="E42" s="88"/>
      <c r="F42" s="88"/>
      <c r="G42" s="16"/>
    </row>
    <row r="43" spans="1:8" x14ac:dyDescent="0.2">
      <c r="A43" s="34" t="s">
        <v>20</v>
      </c>
      <c r="B43" s="30"/>
      <c r="C43" s="91"/>
      <c r="D43" s="91"/>
      <c r="E43" s="89"/>
      <c r="F43" s="89"/>
    </row>
    <row r="44" spans="1:8" x14ac:dyDescent="0.2">
      <c r="A44" s="24"/>
      <c r="B44" s="91"/>
      <c r="C44" s="91"/>
      <c r="D44" s="91"/>
      <c r="E44" s="89"/>
      <c r="F44" s="89"/>
    </row>
  </sheetData>
  <sheetProtection selectLockedCells="1" selectUnlockedCells="1"/>
  <mergeCells count="6">
    <mergeCell ref="E27:F27"/>
    <mergeCell ref="A1:D1"/>
    <mergeCell ref="A2:D2"/>
    <mergeCell ref="A4:D4"/>
    <mergeCell ref="A3:D3"/>
    <mergeCell ref="E7:F7"/>
  </mergeCells>
  <phoneticPr fontId="11" type="noConversion"/>
  <printOptions horizontalCentered="1"/>
  <pageMargins left="1" right="1" top="1.5" bottom="0.75" header="0" footer="0"/>
  <pageSetup scale="93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Smry Load Customer</vt:lpstr>
      <vt:lpstr>Suppliers</vt:lpstr>
      <vt:lpstr>REC Program Detail</vt:lpstr>
      <vt:lpstr>'REC Program Detail'!Print_Area</vt:lpstr>
      <vt:lpstr>Suppliers!Print_Area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Administrator</cp:lastModifiedBy>
  <cp:lastPrinted>2017-07-12T12:20:53Z</cp:lastPrinted>
  <dcterms:created xsi:type="dcterms:W3CDTF">2009-03-17T13:14:28Z</dcterms:created>
  <dcterms:modified xsi:type="dcterms:W3CDTF">2018-08-14T13:16:21Z</dcterms:modified>
</cp:coreProperties>
</file>