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PURA Competition Reports\Attachment 1 - MWh Load\2020 - Delete Folder JAN 2027\"/>
    </mc:Choice>
  </mc:AlternateContent>
  <xr:revisionPtr revIDLastSave="0" documentId="13_ncr:1_{DAD6F880-7525-4657-87B3-992150976C2F}" xr6:coauthVersionLast="45" xr6:coauthVersionMax="45" xr10:uidLastSave="{00000000-0000-0000-0000-000000000000}"/>
  <bookViews>
    <workbookView xWindow="-28920" yWindow="0" windowWidth="29040" windowHeight="15840" xr2:uid="{59B81824-FA4B-4373-8C98-5C1DD09AF937}"/>
  </bookViews>
  <sheets>
    <sheet name="Smry Load Customer" sheetId="1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3" l="1"/>
  <c r="B27" i="3"/>
  <c r="F33" i="1" l="1"/>
  <c r="D24" i="3"/>
  <c r="D26" i="3"/>
  <c r="D25" i="3"/>
  <c r="C18" i="3"/>
  <c r="F32" i="1" s="1"/>
  <c r="B18" i="3"/>
  <c r="C15" i="3"/>
  <c r="B15" i="3"/>
  <c r="D13" i="3"/>
  <c r="D14" i="3"/>
  <c r="D12" i="3"/>
  <c r="D8" i="3"/>
  <c r="D7" i="3"/>
  <c r="D18" i="3" l="1"/>
  <c r="C30" i="3"/>
  <c r="B30" i="3"/>
  <c r="D27" i="3"/>
  <c r="D15" i="3"/>
  <c r="D30" i="3" l="1"/>
  <c r="D49" i="2"/>
  <c r="C49" i="2"/>
  <c r="G32" i="1" l="1"/>
  <c r="G33" i="1"/>
  <c r="F34" i="1"/>
  <c r="B33" i="1" l="1"/>
  <c r="B9" i="3"/>
  <c r="C33" i="1" l="1"/>
  <c r="A4" i="3"/>
  <c r="A4" i="2"/>
  <c r="A33" i="3"/>
  <c r="C29" i="3"/>
  <c r="A27" i="3"/>
  <c r="C23" i="3"/>
  <c r="B20" i="3"/>
  <c r="C9" i="3"/>
  <c r="D9" i="3" s="1"/>
  <c r="B32" i="3" l="1"/>
  <c r="C20" i="3"/>
  <c r="C32" i="3" s="1"/>
  <c r="B19" i="3"/>
  <c r="C19" i="3"/>
  <c r="B31" i="3" l="1"/>
  <c r="D19" i="3"/>
  <c r="B21" i="3"/>
  <c r="C31" i="3"/>
  <c r="C33" i="3" s="1"/>
  <c r="C21" i="3"/>
  <c r="D32" i="1" s="1"/>
  <c r="D32" i="3"/>
  <c r="D20" i="3"/>
  <c r="A36" i="3"/>
  <c r="D33" i="1"/>
  <c r="A35" i="3"/>
  <c r="D21" i="3" l="1"/>
  <c r="B33" i="3"/>
  <c r="D33" i="3" s="1"/>
  <c r="A37" i="3" s="1"/>
  <c r="D31" i="3"/>
  <c r="E32" i="1"/>
  <c r="D34" i="1"/>
  <c r="E33" i="1"/>
  <c r="H33" i="1"/>
  <c r="I33" i="1" s="1"/>
  <c r="B32" i="1"/>
  <c r="B34" i="1" l="1"/>
  <c r="C32" i="1" s="1"/>
  <c r="H32" i="1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2" l="1"/>
  <c r="F28" i="2" s="1"/>
  <c r="H34" i="1"/>
  <c r="I32" i="1"/>
  <c r="F45" i="2" l="1"/>
  <c r="F15" i="2"/>
  <c r="F20" i="2"/>
  <c r="F43" i="2"/>
  <c r="F9" i="2"/>
  <c r="F35" i="2"/>
  <c r="F42" i="2"/>
  <c r="F40" i="2"/>
  <c r="F47" i="2"/>
  <c r="F37" i="2"/>
  <c r="F23" i="2"/>
  <c r="F46" i="2"/>
  <c r="F27" i="2"/>
  <c r="F26" i="2"/>
  <c r="F38" i="2"/>
  <c r="F29" i="2"/>
  <c r="F19" i="2"/>
  <c r="F10" i="2"/>
  <c r="F32" i="2"/>
  <c r="F30" i="2"/>
  <c r="F21" i="2"/>
  <c r="F11" i="2"/>
  <c r="F41" i="2"/>
  <c r="F24" i="2"/>
  <c r="F22" i="2"/>
  <c r="F13" i="2"/>
  <c r="F34" i="2"/>
  <c r="F33" i="2"/>
  <c r="F16" i="2"/>
  <c r="F14" i="2"/>
  <c r="F36" i="2"/>
  <c r="F18" i="2"/>
  <c r="F25" i="2"/>
  <c r="F39" i="2"/>
  <c r="F8" i="2"/>
  <c r="F44" i="2"/>
  <c r="F12" i="2"/>
  <c r="F31" i="2"/>
  <c r="F17" i="2"/>
  <c r="F49" i="2" l="1"/>
</calcChain>
</file>

<file path=xl/sharedStrings.xml><?xml version="1.0" encoding="utf-8"?>
<sst xmlns="http://schemas.openxmlformats.org/spreadsheetml/2006/main" count="151" uniqueCount="89">
  <si>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</si>
  <si>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</si>
  <si>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</si>
  <si>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</si>
  <si>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</si>
  <si>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</si>
  <si>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</si>
  <si>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</si>
  <si>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</si>
  <si>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</si>
  <si>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</si>
  <si>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</si>
  <si>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</si>
  <si>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</si>
  <si>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</si>
  <si>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</si>
  <si>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</si>
  <si>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</si>
  <si>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</si>
  <si>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</si>
  <si>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</si>
  <si>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</si>
  <si>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</si>
  <si>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</si>
  <si>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</si>
  <si>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</si>
  <si>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</si>
  <si>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</si>
  <si>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</si>
  <si>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</si>
  <si>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</si>
  <si>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</si>
  <si>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</si>
  <si>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</si>
  <si>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</si>
  <si>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</si>
  <si>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</si>
  <si>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</si>
  <si>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r>
      <t>Customer Load - Suppliers and Eversource (MWh)</t>
    </r>
    <r>
      <rPr>
        <b/>
        <vertAlign val="superscript"/>
        <sz val="11"/>
        <color theme="1"/>
        <rFont val="Arial"/>
        <family val="2"/>
      </rPr>
      <t xml:space="preserve"> 1</t>
    </r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</si>
  <si>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</si>
  <si>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</si>
  <si>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</si>
  <si>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</si>
  <si>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As the above table shows, 932,309 MWh, or 52.3% of Eversource's total load is served by electric suppliers</t>
  </si>
  <si>
    <t>while 849,143 MWh, or 47.7% of the load is provided under Standard Service or Last Resort service through Eversource.</t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</si>
  <si>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</si>
  <si>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t>As the above table shows, 268,974 of Eversource's total customers, or 21.4% are served by electric suppliers</t>
  </si>
  <si>
    <t>while 990,343 or 78.6% of the customers continue to receive Standard Service or Last Resort service through Eversource.</t>
  </si>
  <si>
    <t>Data as of Septmber 30, 2020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</si>
  <si>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</si>
  <si>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</si>
  <si>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</si>
  <si>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</si>
  <si>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</si>
  <si>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</si>
  <si>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</si>
  <si>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</si>
  <si>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</si>
  <si>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</si>
  <si>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GAAL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</si>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</sst>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0" fontId="5" fillId="2" borderId="0" xfId="0" applyFont="1" applyFill="1"/>
    <xf numFmtId="0" fontId="5" fillId="2" borderId="0" xfId="0" applyFont="1" applyFill="1" applyBorder="1" applyProtection="1"/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3" fillId="2" borderId="0" xfId="0" applyNumberFormat="1" applyFont="1" applyFill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0" borderId="0" xfId="0" applyFont="1" applyFill="1"/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10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/>
    <xf numFmtId="3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 indent="3"/>
    </xf>
    <xf numFmtId="3" fontId="5" fillId="0" borderId="1" xfId="0" applyNumberFormat="1" applyFont="1" applyFill="1" applyBorder="1" applyAlignment="1" applyProtection="1">
      <alignment horizontal="right" indent="3"/>
      <protection locked="0"/>
    </xf>
    <xf numFmtId="3" fontId="2" fillId="0" borderId="1" xfId="0" applyNumberFormat="1" applyFont="1" applyFill="1" applyBorder="1" applyAlignment="1" applyProtection="1">
      <alignment horizontal="right" indent="3"/>
    </xf>
    <xf numFmtId="164" fontId="5" fillId="0" borderId="1" xfId="1" applyNumberFormat="1" applyFont="1" applyFill="1" applyBorder="1" applyAlignment="1" applyProtection="1">
      <alignment horizontal="right" indent="3"/>
    </xf>
    <xf numFmtId="0" fontId="5" fillId="0" borderId="0" xfId="0" applyFont="1" applyFill="1" applyBorder="1"/>
    <xf numFmtId="0" fontId="5" fillId="0" borderId="0" xfId="2" applyFont="1" applyFill="1"/>
    <xf numFmtId="0" fontId="5" fillId="0" borderId="5" xfId="0" applyFont="1" applyFill="1" applyBorder="1"/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2" fillId="0" borderId="5" xfId="0" applyNumberFormat="1" applyFont="1" applyFill="1" applyBorder="1" applyAlignment="1" applyProtection="1">
      <alignment horizontal="right" indent="3"/>
    </xf>
    <xf numFmtId="0" fontId="5" fillId="0" borderId="1" xfId="0" applyFont="1" applyFill="1" applyBorder="1" applyProtection="1"/>
    <xf numFmtId="0" fontId="2" fillId="0" borderId="5" xfId="0" applyFont="1" applyFill="1" applyBorder="1" applyProtection="1"/>
    <xf numFmtId="164" fontId="2" fillId="0" borderId="1" xfId="1" applyNumberFormat="1" applyFont="1" applyFill="1" applyBorder="1" applyAlignment="1" applyProtection="1">
      <alignment horizontal="right" indent="3"/>
    </xf>
    <xf numFmtId="0" fontId="5" fillId="0" borderId="0" xfId="0" applyFont="1" applyFill="1" applyBorder="1" applyProtection="1"/>
    <xf numFmtId="0" fontId="2" fillId="0" borderId="0" xfId="0" applyFont="1" applyFill="1" applyBorder="1" applyProtection="1"/>
    <xf numFmtId="3" fontId="5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2" borderId="0" xfId="0" applyFont="1" applyFill="1" applyProtection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36A3-17F1-49D1-8F6A-D6C0158B1864}">
  <sheetPr>
    <pageSetUpPr fitToPage="1"/>
  </sheetPr>
  <dimension ref="A1:I59"/>
  <sheetViews>
    <sheetView tabSelected="1" view="pageLayout" zoomScaleNormal="95" workbookViewId="0">
      <selection activeCell="A42" sqref="A42"/>
    </sheetView>
  </sheetViews>
  <sheetFormatPr defaultColWidth="23" defaultRowHeight="14.4" x14ac:dyDescent="0.25"/>
  <cols>
    <col min="1" max="1" width="15.33203125" style="31" bestFit="1" customWidth="1"/>
    <col min="2" max="2" width="12.44140625" style="31" bestFit="1" customWidth="1"/>
    <col min="3" max="3" width="11.5546875" style="31" bestFit="1" customWidth="1"/>
    <col min="4" max="4" width="12.44140625" style="31" bestFit="1" customWidth="1"/>
    <col min="5" max="5" width="13.6640625" style="31" customWidth="1"/>
    <col min="6" max="6" width="13" style="31" customWidth="1"/>
    <col min="7" max="7" width="14.5546875" style="31" customWidth="1"/>
    <col min="8" max="8" width="14.6640625" style="31" customWidth="1"/>
    <col min="9" max="9" width="14.5546875" style="31" customWidth="1"/>
    <col min="10" max="16384" width="23" style="31"/>
  </cols>
  <sheetData>
    <row r="1" spans="1:9" ht="18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8" customHeight="1" x14ac:dyDescent="0.25">
      <c r="A2" s="15" t="s">
        <v>39</v>
      </c>
      <c r="B2" s="15"/>
      <c r="C2" s="15"/>
      <c r="D2" s="15"/>
      <c r="E2" s="15"/>
      <c r="F2" s="15"/>
      <c r="G2" s="15"/>
      <c r="H2" s="15"/>
      <c r="I2" s="15"/>
    </row>
    <row r="3" spans="1:9" ht="18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</row>
    <row r="4" spans="1:9" ht="18" customHeight="1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</row>
    <row r="5" spans="1:9" ht="18" customHeight="1" x14ac:dyDescent="0.25">
      <c r="A5" s="15" t="s">
        <v>48</v>
      </c>
      <c r="B5" s="15"/>
      <c r="C5" s="15"/>
      <c r="D5" s="15"/>
      <c r="E5" s="15"/>
      <c r="F5" s="15"/>
      <c r="G5" s="15"/>
      <c r="H5" s="15"/>
      <c r="I5" s="15"/>
    </row>
    <row r="6" spans="1:9" ht="13.8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16.2" x14ac:dyDescent="0.25">
      <c r="A7" s="5"/>
      <c r="B7" s="16" t="s">
        <v>38</v>
      </c>
      <c r="C7" s="16"/>
      <c r="D7" s="16"/>
      <c r="E7" s="16"/>
      <c r="F7" s="16"/>
      <c r="G7" s="16"/>
      <c r="H7" s="16"/>
      <c r="I7" s="16"/>
    </row>
    <row r="8" spans="1:9" ht="13.8" x14ac:dyDescent="0.25">
      <c r="A8" s="3"/>
      <c r="B8" s="19" t="s">
        <v>22</v>
      </c>
      <c r="C8" s="19"/>
      <c r="D8" s="19" t="s">
        <v>23</v>
      </c>
      <c r="E8" s="19"/>
      <c r="F8" s="19" t="s">
        <v>24</v>
      </c>
      <c r="G8" s="19"/>
      <c r="H8" s="19" t="s">
        <v>13</v>
      </c>
      <c r="I8" s="19"/>
    </row>
    <row r="9" spans="1:9" ht="13.8" x14ac:dyDescent="0.25">
      <c r="A9" s="3"/>
      <c r="B9" s="20" t="s">
        <v>25</v>
      </c>
      <c r="C9" s="20" t="s">
        <v>26</v>
      </c>
      <c r="D9" s="20" t="s">
        <v>25</v>
      </c>
      <c r="E9" s="20" t="s">
        <v>26</v>
      </c>
      <c r="F9" s="20" t="s">
        <v>25</v>
      </c>
      <c r="G9" s="20" t="s">
        <v>26</v>
      </c>
      <c r="H9" s="20" t="s">
        <v>25</v>
      </c>
      <c r="I9" s="20" t="s">
        <v>27</v>
      </c>
    </row>
    <row r="10" spans="1:9" ht="13.8" x14ac:dyDescent="0.25">
      <c r="A10" s="21" t="s">
        <v>28</v>
      </c>
      <c r="B10" s="26">
        <v>171348.951</v>
      </c>
      <c r="C10" s="27">
        <v>0.20570023955263064</v>
      </c>
      <c r="D10" s="26">
        <v>422041.45900000003</v>
      </c>
      <c r="E10" s="27">
        <v>0.72909683961210969</v>
      </c>
      <c r="F10" s="26">
        <v>338918.88099999999</v>
      </c>
      <c r="G10" s="27">
        <v>0.91700332486503089</v>
      </c>
      <c r="H10" s="26">
        <v>932309.29099999997</v>
      </c>
      <c r="I10" s="27">
        <v>0.5233422805185296</v>
      </c>
    </row>
    <row r="11" spans="1:9" ht="13.8" x14ac:dyDescent="0.25">
      <c r="A11" s="21" t="s">
        <v>29</v>
      </c>
      <c r="B11" s="28">
        <v>661654.21600000001</v>
      </c>
      <c r="C11" s="27">
        <v>0.79429976044736939</v>
      </c>
      <c r="D11" s="28">
        <v>156813.68900000001</v>
      </c>
      <c r="E11" s="27">
        <v>0.27090316038789036</v>
      </c>
      <c r="F11" s="28">
        <v>30675.069</v>
      </c>
      <c r="G11" s="27">
        <v>8.2996675134969056E-2</v>
      </c>
      <c r="H11" s="28">
        <v>849142.97400000005</v>
      </c>
      <c r="I11" s="27">
        <v>0.47665771948147034</v>
      </c>
    </row>
    <row r="12" spans="1:9" ht="13.8" x14ac:dyDescent="0.25">
      <c r="A12" s="21" t="s">
        <v>6</v>
      </c>
      <c r="B12" s="29">
        <v>833003.16700000002</v>
      </c>
      <c r="C12" s="22"/>
      <c r="D12" s="29">
        <v>578855.14800000004</v>
      </c>
      <c r="E12" s="22"/>
      <c r="F12" s="29">
        <v>369593.95</v>
      </c>
      <c r="G12" s="22"/>
      <c r="H12" s="29">
        <v>1781452.2650000001</v>
      </c>
      <c r="I12" s="22"/>
    </row>
    <row r="13" spans="1:9" ht="13.8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3.8" x14ac:dyDescent="0.25">
      <c r="A14" s="23" t="s">
        <v>43</v>
      </c>
      <c r="B14" s="23"/>
      <c r="C14" s="23"/>
      <c r="D14" s="23"/>
      <c r="E14" s="23"/>
      <c r="F14" s="23"/>
      <c r="G14" s="23"/>
      <c r="H14" s="23"/>
      <c r="I14" s="23"/>
    </row>
    <row r="15" spans="1:9" ht="13.8" x14ac:dyDescent="0.25">
      <c r="A15" s="23" t="s">
        <v>44</v>
      </c>
      <c r="B15" s="23"/>
      <c r="C15" s="23"/>
      <c r="D15" s="23"/>
      <c r="E15" s="23"/>
      <c r="F15" s="23"/>
      <c r="G15" s="23"/>
      <c r="H15" s="23"/>
      <c r="I15" s="23"/>
    </row>
    <row r="16" spans="1:9" ht="13.8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3.8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6.2" x14ac:dyDescent="0.25">
      <c r="A18" s="3"/>
      <c r="B18" s="24" t="s">
        <v>45</v>
      </c>
      <c r="C18" s="24"/>
      <c r="D18" s="24"/>
      <c r="E18" s="24"/>
      <c r="F18" s="24"/>
      <c r="G18" s="24"/>
      <c r="H18" s="24"/>
      <c r="I18" s="24"/>
    </row>
    <row r="19" spans="1:9" ht="13.8" x14ac:dyDescent="0.25">
      <c r="A19" s="3"/>
      <c r="B19" s="19" t="s">
        <v>22</v>
      </c>
      <c r="C19" s="19"/>
      <c r="D19" s="19" t="s">
        <v>23</v>
      </c>
      <c r="E19" s="19"/>
      <c r="F19" s="19" t="s">
        <v>24</v>
      </c>
      <c r="G19" s="19"/>
      <c r="H19" s="19" t="s">
        <v>13</v>
      </c>
      <c r="I19" s="19"/>
    </row>
    <row r="20" spans="1:9" ht="13.8" x14ac:dyDescent="0.25">
      <c r="A20" s="3"/>
      <c r="B20" s="20" t="s">
        <v>30</v>
      </c>
      <c r="C20" s="20" t="s">
        <v>26</v>
      </c>
      <c r="D20" s="20" t="s">
        <v>30</v>
      </c>
      <c r="E20" s="20" t="s">
        <v>26</v>
      </c>
      <c r="F20" s="20" t="s">
        <v>30</v>
      </c>
      <c r="G20" s="20" t="s">
        <v>26</v>
      </c>
      <c r="H20" s="20" t="s">
        <v>30</v>
      </c>
      <c r="I20" s="20" t="s">
        <v>27</v>
      </c>
    </row>
    <row r="21" spans="1:9" ht="13.8" x14ac:dyDescent="0.25">
      <c r="A21" s="21" t="s">
        <v>28</v>
      </c>
      <c r="B21" s="26">
        <v>214310</v>
      </c>
      <c r="C21" s="27">
        <v>0.18868937877163047</v>
      </c>
      <c r="D21" s="26">
        <v>53987</v>
      </c>
      <c r="E21" s="27">
        <v>0.43975888893414244</v>
      </c>
      <c r="F21" s="26">
        <v>677</v>
      </c>
      <c r="G21" s="27">
        <v>0.87922077922077924</v>
      </c>
      <c r="H21" s="26">
        <v>268974</v>
      </c>
      <c r="I21" s="27">
        <v>0.21358720639838896</v>
      </c>
    </row>
    <row r="22" spans="1:9" ht="13.8" x14ac:dyDescent="0.25">
      <c r="A22" s="21" t="s">
        <v>29</v>
      </c>
      <c r="B22" s="28">
        <v>921472</v>
      </c>
      <c r="C22" s="27">
        <v>0.8113106212283695</v>
      </c>
      <c r="D22" s="28">
        <v>68778</v>
      </c>
      <c r="E22" s="27">
        <v>0.5602411110658575</v>
      </c>
      <c r="F22" s="28">
        <v>93</v>
      </c>
      <c r="G22" s="27">
        <v>0.12077922077922078</v>
      </c>
      <c r="H22" s="28">
        <v>990343</v>
      </c>
      <c r="I22" s="27">
        <v>0.78641279360161098</v>
      </c>
    </row>
    <row r="23" spans="1:9" ht="13.8" x14ac:dyDescent="0.25">
      <c r="A23" s="21" t="s">
        <v>6</v>
      </c>
      <c r="B23" s="29">
        <v>1135782</v>
      </c>
      <c r="C23" s="22"/>
      <c r="D23" s="29">
        <v>122765</v>
      </c>
      <c r="E23" s="22"/>
      <c r="F23" s="29">
        <v>770</v>
      </c>
      <c r="G23" s="22"/>
      <c r="H23" s="29">
        <v>1259317</v>
      </c>
      <c r="I23" s="22"/>
    </row>
    <row r="24" spans="1:9" ht="13.8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13.8" x14ac:dyDescent="0.25">
      <c r="A25" s="23" t="s">
        <v>46</v>
      </c>
      <c r="B25" s="23"/>
      <c r="C25" s="23"/>
      <c r="D25" s="23"/>
      <c r="E25" s="23"/>
      <c r="F25" s="23"/>
      <c r="G25" s="23"/>
      <c r="H25" s="23"/>
      <c r="I25" s="23"/>
    </row>
    <row r="26" spans="1:9" ht="13.8" x14ac:dyDescent="0.25">
      <c r="A26" s="23" t="s">
        <v>47</v>
      </c>
      <c r="B26" s="23"/>
      <c r="C26" s="23"/>
      <c r="D26" s="23"/>
      <c r="E26" s="23"/>
      <c r="F26" s="23"/>
      <c r="G26" s="23"/>
      <c r="H26" s="23"/>
      <c r="I26" s="23"/>
    </row>
    <row r="27" spans="1:9" ht="13.8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3.8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3.8" x14ac:dyDescent="0.25">
      <c r="A29" s="5"/>
      <c r="B29" s="16" t="s">
        <v>31</v>
      </c>
      <c r="C29" s="16"/>
      <c r="D29" s="16"/>
      <c r="E29" s="16"/>
      <c r="F29" s="16"/>
      <c r="G29" s="16"/>
      <c r="H29" s="16"/>
      <c r="I29" s="16"/>
    </row>
    <row r="30" spans="1:9" ht="13.8" x14ac:dyDescent="0.25">
      <c r="A30" s="5"/>
      <c r="B30" s="17" t="s">
        <v>32</v>
      </c>
      <c r="C30" s="17"/>
      <c r="D30" s="17" t="s">
        <v>33</v>
      </c>
      <c r="E30" s="17"/>
      <c r="F30" s="17" t="s">
        <v>34</v>
      </c>
      <c r="G30" s="17"/>
      <c r="H30" s="17" t="s">
        <v>13</v>
      </c>
      <c r="I30" s="17"/>
    </row>
    <row r="31" spans="1:9" ht="13.8" x14ac:dyDescent="0.25">
      <c r="A31" s="5"/>
      <c r="B31" s="13" t="s">
        <v>30</v>
      </c>
      <c r="C31" s="13" t="s">
        <v>26</v>
      </c>
      <c r="D31" s="13" t="s">
        <v>30</v>
      </c>
      <c r="E31" s="13" t="s">
        <v>26</v>
      </c>
      <c r="F31" s="13" t="s">
        <v>30</v>
      </c>
      <c r="G31" s="13" t="s">
        <v>26</v>
      </c>
      <c r="H31" s="13" t="s">
        <v>30</v>
      </c>
      <c r="I31" s="13" t="s">
        <v>27</v>
      </c>
    </row>
    <row r="32" spans="1:9" ht="13.8" x14ac:dyDescent="0.25">
      <c r="A32" s="5" t="s">
        <v>35</v>
      </c>
      <c r="B32" s="26">
        <f>'REC Program Detail'!B21</f>
        <v>10666</v>
      </c>
      <c r="C32" s="27">
        <f>B34/B23</f>
        <v>1.2409951909785505E-2</v>
      </c>
      <c r="D32" s="26">
        <f>'REC Program Detail'!C21</f>
        <v>151</v>
      </c>
      <c r="E32" s="27">
        <f>D32/D23</f>
        <v>1.2299922616380891E-3</v>
      </c>
      <c r="F32" s="26">
        <f>'REC Program Detail'!C18</f>
        <v>1</v>
      </c>
      <c r="G32" s="27">
        <f>F32/(D23+F23)</f>
        <v>8.0948718986522041E-6</v>
      </c>
      <c r="H32" s="26">
        <f>B32+D32+F32</f>
        <v>10818</v>
      </c>
      <c r="I32" s="27">
        <f>H32/H23</f>
        <v>8.5903708121148215E-3</v>
      </c>
    </row>
    <row r="33" spans="1:9" ht="13.8" x14ac:dyDescent="0.25">
      <c r="A33" s="5" t="s">
        <v>36</v>
      </c>
      <c r="B33" s="28">
        <f>'REC Program Detail'!B27</f>
        <v>3429</v>
      </c>
      <c r="C33" s="27">
        <f>B33/B23</f>
        <v>3.0190652783720819E-3</v>
      </c>
      <c r="D33" s="28">
        <f>'REC Program Detail'!C27</f>
        <v>94</v>
      </c>
      <c r="E33" s="27">
        <f>D33/D23</f>
        <v>7.6569054698000249E-4</v>
      </c>
      <c r="F33" s="28">
        <f>'REC Program Detail'!C24</f>
        <v>0</v>
      </c>
      <c r="G33" s="27">
        <f>F33/(D23+F23)</f>
        <v>0</v>
      </c>
      <c r="H33" s="28">
        <f>B33+D33+F33</f>
        <v>3523</v>
      </c>
      <c r="I33" s="27">
        <f>H33/H23</f>
        <v>2.7975481947754219E-3</v>
      </c>
    </row>
    <row r="34" spans="1:9" ht="13.8" x14ac:dyDescent="0.25">
      <c r="A34" s="5" t="s">
        <v>37</v>
      </c>
      <c r="B34" s="29">
        <f>SUM(B32:B33)</f>
        <v>14095</v>
      </c>
      <c r="C34" s="22"/>
      <c r="D34" s="29">
        <f>SUM(D32:D33)</f>
        <v>245</v>
      </c>
      <c r="E34" s="22"/>
      <c r="F34" s="29">
        <f>SUM(F32:F33)</f>
        <v>1</v>
      </c>
      <c r="G34" s="22"/>
      <c r="H34" s="29">
        <f>SUM(H32:H33)</f>
        <v>14341</v>
      </c>
      <c r="I34" s="22"/>
    </row>
    <row r="35" spans="1:9" ht="13.8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3.8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6.2" x14ac:dyDescent="0.25">
      <c r="A37" s="14" t="s">
        <v>41</v>
      </c>
      <c r="B37" s="14"/>
      <c r="C37" s="14"/>
      <c r="D37" s="14"/>
      <c r="E37" s="14"/>
      <c r="F37" s="14"/>
      <c r="G37" s="14"/>
      <c r="H37" s="14"/>
      <c r="I37" s="14"/>
    </row>
    <row r="38" spans="1:9" ht="16.2" x14ac:dyDescent="0.25">
      <c r="A38" s="14" t="s">
        <v>42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5">
      <c r="A59" s="5"/>
      <c r="B59" s="5"/>
      <c r="C59" s="5"/>
      <c r="D59" s="5"/>
      <c r="E59" s="5"/>
      <c r="F59" s="5"/>
      <c r="G59" s="5"/>
      <c r="H59" s="5"/>
      <c r="I59" s="5"/>
    </row>
  </sheetData>
  <mergeCells count="26">
    <mergeCell ref="A25:I25"/>
    <mergeCell ref="A26:I26"/>
    <mergeCell ref="B18:I18"/>
    <mergeCell ref="A37:I37"/>
    <mergeCell ref="A38:I38"/>
    <mergeCell ref="B19:C19"/>
    <mergeCell ref="D19:E19"/>
    <mergeCell ref="F19:G19"/>
    <mergeCell ref="H19:I19"/>
    <mergeCell ref="B30:C30"/>
    <mergeCell ref="D30:E30"/>
    <mergeCell ref="F30:G30"/>
    <mergeCell ref="H30:I30"/>
    <mergeCell ref="B29:I29"/>
    <mergeCell ref="A14:I14"/>
    <mergeCell ref="A15:I15"/>
    <mergeCell ref="A1:I1"/>
    <mergeCell ref="A3:I3"/>
    <mergeCell ref="A4:I4"/>
    <mergeCell ref="A5:I5"/>
    <mergeCell ref="A2:I2"/>
    <mergeCell ref="B7:I7"/>
    <mergeCell ref="B8:C8"/>
    <mergeCell ref="D8:E8"/>
    <mergeCell ref="F8:G8"/>
    <mergeCell ref="H8:I8"/>
  </mergeCells>
  <pageMargins left="0.34125" right="0.25624999999999998" top="0.77562500000000001" bottom="0.75" header="0.3" footer="0.3"/>
  <pageSetup scale="82" fitToHeight="0" orientation="portrait"/>
  <headerFooter>
    <oddHeader>&amp;R&amp;8Connecticut Light and Power dba Eversource Energy
Docket No. 06-10-22
Page &amp;P of &amp;N
Attachment 1</oddHeader>
    <oddFooter>&amp;CPAge &amp;P of &amp;N</oddFooter>
  </headerFooter>
  <ignoredErrors>
    <ignoredError sqref="C32:I32 C33 E33:I33" evalError="1"/>
    <ignoredError sqref="D33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53"/>
  <sheetViews>
    <sheetView showGridLines="0" view="pageLayout" zoomScaleNormal="100" workbookViewId="0">
      <selection activeCell="B55" sqref="B55"/>
    </sheetView>
  </sheetViews>
  <sheetFormatPr defaultColWidth="9.109375" defaultRowHeight="13.8" x14ac:dyDescent="0.25"/>
  <cols>
    <col min="1" max="1" width="5.109375" style="31" customWidth="1"/>
    <col min="2" max="2" width="48" style="31" bestFit="1" customWidth="1"/>
    <col min="3" max="6" width="15.6640625" style="31" customWidth="1"/>
    <col min="7" max="16384" width="9.109375" style="31"/>
  </cols>
  <sheetData>
    <row r="1" spans="1:6" ht="18" customHeight="1" x14ac:dyDescent="0.25">
      <c r="A1" s="30" t="s">
        <v>0</v>
      </c>
      <c r="B1" s="30"/>
      <c r="C1" s="30"/>
      <c r="D1" s="30"/>
      <c r="E1" s="30"/>
      <c r="F1" s="30"/>
    </row>
    <row r="2" spans="1:6" ht="18" customHeight="1" x14ac:dyDescent="0.25">
      <c r="A2" s="30" t="s">
        <v>1</v>
      </c>
      <c r="B2" s="30"/>
      <c r="C2" s="30"/>
      <c r="D2" s="30"/>
      <c r="E2" s="30"/>
      <c r="F2" s="30"/>
    </row>
    <row r="3" spans="1:6" ht="18" customHeight="1" x14ac:dyDescent="0.25">
      <c r="A3" s="30" t="s">
        <v>2</v>
      </c>
      <c r="B3" s="30"/>
      <c r="C3" s="30"/>
      <c r="D3" s="30"/>
      <c r="E3" s="30"/>
      <c r="F3" s="30"/>
    </row>
    <row r="4" spans="1:6" ht="18" customHeight="1" x14ac:dyDescent="0.25">
      <c r="A4" s="30" t="str">
        <f>'Smry Load Customer'!A5:F5</f>
        <v>Data as of Septmber 30, 2020</v>
      </c>
      <c r="B4" s="30"/>
      <c r="C4" s="30"/>
      <c r="D4" s="30"/>
      <c r="E4" s="30"/>
      <c r="F4" s="30"/>
    </row>
    <row r="5" spans="1:6" x14ac:dyDescent="0.25">
      <c r="A5" s="32"/>
      <c r="B5" s="33"/>
      <c r="C5" s="34"/>
      <c r="D5" s="34"/>
      <c r="E5" s="35"/>
      <c r="F5" s="35"/>
    </row>
    <row r="6" spans="1:6" x14ac:dyDescent="0.25">
      <c r="A6" s="36"/>
      <c r="B6" s="37"/>
      <c r="C6" s="38" t="s">
        <v>3</v>
      </c>
      <c r="D6" s="39"/>
      <c r="E6" s="39"/>
      <c r="F6" s="40"/>
    </row>
    <row r="7" spans="1:6" ht="27.6" x14ac:dyDescent="0.25">
      <c r="A7" s="41"/>
      <c r="B7" s="42" t="s">
        <v>12</v>
      </c>
      <c r="C7" s="42" t="s">
        <v>4</v>
      </c>
      <c r="D7" s="42" t="s">
        <v>5</v>
      </c>
      <c r="E7" s="42" t="s">
        <v>6</v>
      </c>
      <c r="F7" s="42" t="s">
        <v>11</v>
      </c>
    </row>
    <row r="8" spans="1:6" x14ac:dyDescent="0.25">
      <c r="A8" s="41">
        <v>1</v>
      </c>
      <c r="B8" s="43" t="s">
        <v>49</v>
      </c>
      <c r="C8" s="44">
        <v>12525</v>
      </c>
      <c r="D8" s="45">
        <v>2768</v>
      </c>
      <c r="E8" s="46">
        <f>IF(SUM(C8:D8)=0,"",SUM(C8:D8))</f>
        <v>15293</v>
      </c>
      <c r="F8" s="47">
        <f>IF(E8="","",E8/$E$49)</f>
        <v>5.6856796567697994E-2</v>
      </c>
    </row>
    <row r="9" spans="1:6" x14ac:dyDescent="0.25">
      <c r="A9" s="41">
        <v>2</v>
      </c>
      <c r="B9" s="43" t="s">
        <v>50</v>
      </c>
      <c r="C9" s="44">
        <v>1</v>
      </c>
      <c r="D9" s="45">
        <v>98</v>
      </c>
      <c r="E9" s="46">
        <f t="shared" ref="E9:E47" si="0">IF(SUM(C9:D9)=0,"",SUM(C9:D9))</f>
        <v>99</v>
      </c>
      <c r="F9" s="47">
        <f>IF(E9="","",E9/$E$49)</f>
        <v>3.6806531486314662E-4</v>
      </c>
    </row>
    <row r="10" spans="1:6" x14ac:dyDescent="0.25">
      <c r="A10" s="41">
        <v>3</v>
      </c>
      <c r="B10" s="48" t="s">
        <v>51</v>
      </c>
      <c r="C10" s="44">
        <v>11</v>
      </c>
      <c r="D10" s="45">
        <v>4923</v>
      </c>
      <c r="E10" s="46">
        <f t="shared" si="0"/>
        <v>4934</v>
      </c>
      <c r="F10" s="47">
        <f>IF(E10="","",E10/$E$49)</f>
        <v>1.8343780439745105E-2</v>
      </c>
    </row>
    <row r="11" spans="1:6" x14ac:dyDescent="0.25">
      <c r="A11" s="41">
        <v>4</v>
      </c>
      <c r="B11" s="43" t="s">
        <v>52</v>
      </c>
      <c r="C11" s="44">
        <v>234</v>
      </c>
      <c r="D11" s="45">
        <v>289</v>
      </c>
      <c r="E11" s="46">
        <f t="shared" si="0"/>
        <v>523</v>
      </c>
      <c r="F11" s="47">
        <f>IF(E11="","",E11/$E$49)</f>
        <v>1.9444258552871281E-3</v>
      </c>
    </row>
    <row r="12" spans="1:6" x14ac:dyDescent="0.25">
      <c r="A12" s="41">
        <v>5</v>
      </c>
      <c r="B12" s="43" t="s">
        <v>53</v>
      </c>
      <c r="C12" s="44">
        <v>859</v>
      </c>
      <c r="D12" s="45">
        <v>34</v>
      </c>
      <c r="E12" s="46">
        <f t="shared" si="0"/>
        <v>893</v>
      </c>
      <c r="F12" s="47">
        <f>IF(E12="","",E12/$E$49)</f>
        <v>3.3200234966948476E-3</v>
      </c>
    </row>
    <row r="13" spans="1:6" x14ac:dyDescent="0.25">
      <c r="A13" s="41">
        <v>6</v>
      </c>
      <c r="B13" s="25" t="s">
        <v>54</v>
      </c>
      <c r="C13" s="44">
        <v>17785</v>
      </c>
      <c r="D13" s="45">
        <v>1016</v>
      </c>
      <c r="E13" s="46">
        <f t="shared" si="0"/>
        <v>18801</v>
      </c>
      <c r="F13" s="47">
        <f>IF(E13="","",E13/$E$49)</f>
        <v>6.9898949340828478E-2</v>
      </c>
    </row>
    <row r="14" spans="1:6" x14ac:dyDescent="0.25">
      <c r="A14" s="41">
        <v>7</v>
      </c>
      <c r="B14" s="43" t="s">
        <v>55</v>
      </c>
      <c r="C14" s="44">
        <v>1434</v>
      </c>
      <c r="D14" s="45">
        <v>558</v>
      </c>
      <c r="E14" s="46">
        <f t="shared" si="0"/>
        <v>1992</v>
      </c>
      <c r="F14" s="47">
        <f>IF(E14="","",E14/$E$49)</f>
        <v>7.4059202748221016E-3</v>
      </c>
    </row>
    <row r="15" spans="1:6" x14ac:dyDescent="0.25">
      <c r="A15" s="41">
        <v>8</v>
      </c>
      <c r="B15" s="43" t="s">
        <v>56</v>
      </c>
      <c r="C15" s="44">
        <v>0</v>
      </c>
      <c r="D15" s="45">
        <v>1</v>
      </c>
      <c r="E15" s="46">
        <f t="shared" si="0"/>
        <v>1</v>
      </c>
      <c r="F15" s="47">
        <f>IF(E15="","",E15/$E$49)</f>
        <v>3.7178314632641075E-6</v>
      </c>
    </row>
    <row r="16" spans="1:6" x14ac:dyDescent="0.25">
      <c r="A16" s="41">
        <v>9</v>
      </c>
      <c r="B16" s="43" t="s">
        <v>57</v>
      </c>
      <c r="C16" s="44">
        <v>2652</v>
      </c>
      <c r="D16" s="45">
        <v>11861</v>
      </c>
      <c r="E16" s="46">
        <f t="shared" si="0"/>
        <v>14513</v>
      </c>
      <c r="F16" s="47">
        <f>IF(E16="","",E16/$E$49)</f>
        <v>5.3956888026351991E-2</v>
      </c>
    </row>
    <row r="17" spans="1:6" x14ac:dyDescent="0.25">
      <c r="A17" s="41">
        <v>10</v>
      </c>
      <c r="B17" s="43" t="s">
        <v>58</v>
      </c>
      <c r="C17" s="44">
        <v>0</v>
      </c>
      <c r="D17" s="45">
        <v>1</v>
      </c>
      <c r="E17" s="46">
        <f t="shared" si="0"/>
        <v>1</v>
      </c>
      <c r="F17" s="47">
        <f>IF(E17="","",E17/$E$49)</f>
        <v>3.7178314632641075E-6</v>
      </c>
    </row>
    <row r="18" spans="1:6" x14ac:dyDescent="0.25">
      <c r="A18" s="41">
        <v>11</v>
      </c>
      <c r="B18" s="25" t="s">
        <v>59</v>
      </c>
      <c r="C18" s="44">
        <v>0</v>
      </c>
      <c r="D18" s="45">
        <v>1</v>
      </c>
      <c r="E18" s="46">
        <f t="shared" si="0"/>
        <v>1</v>
      </c>
      <c r="F18" s="47">
        <f>IF(E18="","",E18/$E$49)</f>
        <v>3.7178314632641075E-6</v>
      </c>
    </row>
    <row r="19" spans="1:6" x14ac:dyDescent="0.25">
      <c r="A19" s="41">
        <v>12</v>
      </c>
      <c r="B19" s="43" t="s">
        <v>60</v>
      </c>
      <c r="C19" s="44">
        <v>27195</v>
      </c>
      <c r="D19" s="45">
        <v>3954</v>
      </c>
      <c r="E19" s="46">
        <f t="shared" si="0"/>
        <v>31149</v>
      </c>
      <c r="F19" s="47">
        <f>IF(E19="","",E19/$E$49)</f>
        <v>0.11580673224921367</v>
      </c>
    </row>
    <row r="20" spans="1:6" x14ac:dyDescent="0.25">
      <c r="A20" s="41">
        <v>13</v>
      </c>
      <c r="B20" s="25" t="s">
        <v>61</v>
      </c>
      <c r="C20" s="44">
        <v>1379</v>
      </c>
      <c r="D20" s="45">
        <v>8435</v>
      </c>
      <c r="E20" s="46">
        <f t="shared" si="0"/>
        <v>9814</v>
      </c>
      <c r="F20" s="47">
        <f>IF(E20="","",E20/$E$49)</f>
        <v>3.6486797980473946E-2</v>
      </c>
    </row>
    <row r="21" spans="1:6" x14ac:dyDescent="0.25">
      <c r="A21" s="41">
        <v>14</v>
      </c>
      <c r="B21" s="43" t="s">
        <v>62</v>
      </c>
      <c r="C21" s="44">
        <v>25178</v>
      </c>
      <c r="D21" s="45">
        <v>3204</v>
      </c>
      <c r="E21" s="46">
        <f t="shared" si="0"/>
        <v>28382</v>
      </c>
      <c r="F21" s="47">
        <f>IF(E21="","",E21/$E$49)</f>
        <v>0.10551949259036189</v>
      </c>
    </row>
    <row r="22" spans="1:6" x14ac:dyDescent="0.25">
      <c r="A22" s="41">
        <v>15</v>
      </c>
      <c r="B22" s="43" t="s">
        <v>63</v>
      </c>
      <c r="C22" s="44">
        <v>8565</v>
      </c>
      <c r="D22" s="45">
        <v>663</v>
      </c>
      <c r="E22" s="46">
        <f t="shared" si="0"/>
        <v>9228</v>
      </c>
      <c r="F22" s="47">
        <f>IF(E22="","",E22/$E$49)</f>
        <v>3.4308148743001185E-2</v>
      </c>
    </row>
    <row r="23" spans="1:6" x14ac:dyDescent="0.25">
      <c r="A23" s="41">
        <v>16</v>
      </c>
      <c r="B23" s="43" t="s">
        <v>64</v>
      </c>
      <c r="C23" s="44">
        <v>113</v>
      </c>
      <c r="D23" s="45">
        <v>559</v>
      </c>
      <c r="E23" s="46">
        <f t="shared" si="0"/>
        <v>672</v>
      </c>
      <c r="F23" s="47">
        <f>IF(E23="","",E23/$E$49)</f>
        <v>2.4983827433134802E-3</v>
      </c>
    </row>
    <row r="24" spans="1:6" x14ac:dyDescent="0.25">
      <c r="A24" s="41">
        <v>17</v>
      </c>
      <c r="B24" s="43" t="s">
        <v>65</v>
      </c>
      <c r="C24" s="44">
        <v>6</v>
      </c>
      <c r="D24" s="45">
        <v>42</v>
      </c>
      <c r="E24" s="46">
        <f t="shared" si="0"/>
        <v>48</v>
      </c>
      <c r="F24" s="47">
        <f>IF(E24="","",E24/$E$49)</f>
        <v>1.7845591023667715E-4</v>
      </c>
    </row>
    <row r="25" spans="1:6" x14ac:dyDescent="0.25">
      <c r="A25" s="41">
        <v>18</v>
      </c>
      <c r="B25" s="43" t="s">
        <v>66</v>
      </c>
      <c r="C25" s="44">
        <v>1198</v>
      </c>
      <c r="D25" s="45">
        <v>199</v>
      </c>
      <c r="E25" s="46">
        <f t="shared" si="0"/>
        <v>1397</v>
      </c>
      <c r="F25" s="47">
        <f>IF(E25="","",E25/$E$49)</f>
        <v>5.1938105541799581E-3</v>
      </c>
    </row>
    <row r="26" spans="1:6" x14ac:dyDescent="0.25">
      <c r="A26" s="41">
        <v>19</v>
      </c>
      <c r="B26" s="25" t="s">
        <v>67</v>
      </c>
      <c r="C26" s="44">
        <v>146</v>
      </c>
      <c r="D26" s="45">
        <v>0</v>
      </c>
      <c r="E26" s="46">
        <f t="shared" si="0"/>
        <v>146</v>
      </c>
      <c r="F26" s="47">
        <f>IF(E26="","",E26/$E$49)</f>
        <v>5.4280339363655967E-4</v>
      </c>
    </row>
    <row r="27" spans="1:6" x14ac:dyDescent="0.25">
      <c r="A27" s="41">
        <v>20</v>
      </c>
      <c r="B27" s="43" t="s">
        <v>68</v>
      </c>
      <c r="C27" s="44">
        <v>1518</v>
      </c>
      <c r="D27" s="45">
        <v>4266</v>
      </c>
      <c r="E27" s="46">
        <f t="shared" si="0"/>
        <v>5784</v>
      </c>
      <c r="F27" s="47">
        <f>IF(E27="","",E27/$E$49)</f>
        <v>2.1503937183519596E-2</v>
      </c>
    </row>
    <row r="28" spans="1:6" x14ac:dyDescent="0.25">
      <c r="A28" s="41">
        <v>21</v>
      </c>
      <c r="B28" s="43" t="s">
        <v>69</v>
      </c>
      <c r="C28" s="44">
        <v>1440</v>
      </c>
      <c r="D28" s="45">
        <v>626</v>
      </c>
      <c r="E28" s="46">
        <f t="shared" si="0"/>
        <v>2066</v>
      </c>
      <c r="F28" s="47">
        <f>IF(E28="","",E28/$E$49)</f>
        <v>7.6810398031036458E-3</v>
      </c>
    </row>
    <row r="29" spans="1:6" x14ac:dyDescent="0.25">
      <c r="A29" s="41">
        <v>22</v>
      </c>
      <c r="B29" s="43" t="s">
        <v>70</v>
      </c>
      <c r="C29" s="44">
        <v>12294</v>
      </c>
      <c r="D29" s="45">
        <v>1532</v>
      </c>
      <c r="E29" s="46">
        <f t="shared" si="0"/>
        <v>13826</v>
      </c>
      <c r="F29" s="47">
        <f>IF(E29="","",E29/$E$49)</f>
        <v>5.1402737811089547E-2</v>
      </c>
    </row>
    <row r="30" spans="1:6" x14ac:dyDescent="0.25">
      <c r="A30" s="41">
        <v>23</v>
      </c>
      <c r="B30" s="43" t="s">
        <v>71</v>
      </c>
      <c r="C30" s="44">
        <v>493</v>
      </c>
      <c r="D30" s="45">
        <v>72</v>
      </c>
      <c r="E30" s="46">
        <f t="shared" si="0"/>
        <v>565</v>
      </c>
      <c r="F30" s="47">
        <f>IF(E30="","",E30/$E$49)</f>
        <v>2.1005747767442206E-3</v>
      </c>
    </row>
    <row r="31" spans="1:6" x14ac:dyDescent="0.25">
      <c r="A31" s="41">
        <v>24</v>
      </c>
      <c r="B31" s="25" t="s">
        <v>72</v>
      </c>
      <c r="C31" s="44">
        <v>1129</v>
      </c>
      <c r="D31" s="45">
        <v>485</v>
      </c>
      <c r="E31" s="46">
        <f t="shared" si="0"/>
        <v>1614</v>
      </c>
      <c r="F31" s="47">
        <f>IF(E31="","",E31/$E$49)</f>
        <v>6.0005799817082692E-3</v>
      </c>
    </row>
    <row r="32" spans="1:6" x14ac:dyDescent="0.25">
      <c r="A32" s="41">
        <v>25</v>
      </c>
      <c r="B32" s="43" t="s">
        <v>73</v>
      </c>
      <c r="C32" s="44">
        <v>0</v>
      </c>
      <c r="D32" s="45">
        <v>2</v>
      </c>
      <c r="E32" s="46">
        <f t="shared" si="0"/>
        <v>2</v>
      </c>
      <c r="F32" s="47">
        <f>IF(E32="","",E32/$E$49)</f>
        <v>7.435662926528215E-6</v>
      </c>
    </row>
    <row r="33" spans="1:6" x14ac:dyDescent="0.25">
      <c r="A33" s="41">
        <v>26</v>
      </c>
      <c r="B33" s="49" t="s">
        <v>74</v>
      </c>
      <c r="C33" s="44">
        <v>4</v>
      </c>
      <c r="D33" s="45">
        <v>7</v>
      </c>
      <c r="E33" s="46">
        <f t="shared" si="0"/>
        <v>11</v>
      </c>
      <c r="F33" s="47">
        <f>IF(E33="","",E33/$E$49)</f>
        <v>4.0896146095905179E-5</v>
      </c>
    </row>
    <row r="34" spans="1:6" x14ac:dyDescent="0.25">
      <c r="A34" s="41">
        <v>27</v>
      </c>
      <c r="B34" s="43" t="s">
        <v>75</v>
      </c>
      <c r="C34" s="44">
        <v>1348</v>
      </c>
      <c r="D34" s="45">
        <v>1518</v>
      </c>
      <c r="E34" s="46">
        <f t="shared" si="0"/>
        <v>2866</v>
      </c>
      <c r="F34" s="47">
        <f>IF(E34="","",E34/$E$49)</f>
        <v>1.0655304973714931E-2</v>
      </c>
    </row>
    <row r="35" spans="1:6" x14ac:dyDescent="0.25">
      <c r="A35" s="41">
        <v>28</v>
      </c>
      <c r="B35" s="43" t="s">
        <v>76</v>
      </c>
      <c r="C35" s="44">
        <v>12189</v>
      </c>
      <c r="D35" s="45">
        <v>487</v>
      </c>
      <c r="E35" s="46">
        <f t="shared" si="0"/>
        <v>12676</v>
      </c>
      <c r="F35" s="47">
        <f>IF(E35="","",E35/$E$49)</f>
        <v>4.7127231628335826E-2</v>
      </c>
    </row>
    <row r="36" spans="1:6" x14ac:dyDescent="0.25">
      <c r="A36" s="41">
        <v>29</v>
      </c>
      <c r="B36" s="43" t="s">
        <v>77</v>
      </c>
      <c r="C36" s="44">
        <v>2452</v>
      </c>
      <c r="D36" s="45">
        <v>1086</v>
      </c>
      <c r="E36" s="46">
        <f t="shared" si="0"/>
        <v>3538</v>
      </c>
      <c r="F36" s="47">
        <f>IF(E36="","",E36/$E$49)</f>
        <v>1.3153687717028411E-2</v>
      </c>
    </row>
    <row r="37" spans="1:6" x14ac:dyDescent="0.25">
      <c r="A37" s="41">
        <v>30</v>
      </c>
      <c r="B37" s="43" t="s">
        <v>78</v>
      </c>
      <c r="C37" s="44">
        <v>19061</v>
      </c>
      <c r="D37" s="45">
        <v>1683</v>
      </c>
      <c r="E37" s="46">
        <f t="shared" si="0"/>
        <v>20744</v>
      </c>
      <c r="F37" s="47">
        <f>IF(E37="","",E37/$E$49)</f>
        <v>7.7122695873950639E-2</v>
      </c>
    </row>
    <row r="38" spans="1:6" x14ac:dyDescent="0.25">
      <c r="A38" s="41">
        <v>31</v>
      </c>
      <c r="B38" s="50" t="s">
        <v>79</v>
      </c>
      <c r="C38" s="44">
        <v>113</v>
      </c>
      <c r="D38" s="45">
        <v>52</v>
      </c>
      <c r="E38" s="46">
        <f t="shared" si="0"/>
        <v>165</v>
      </c>
      <c r="F38" s="47">
        <f>IF(E38="","",E38/$E$49)</f>
        <v>6.1344219143857773E-4</v>
      </c>
    </row>
    <row r="39" spans="1:6" x14ac:dyDescent="0.25">
      <c r="A39" s="41">
        <v>32</v>
      </c>
      <c r="B39" s="43" t="s">
        <v>80</v>
      </c>
      <c r="C39" s="44">
        <v>9004</v>
      </c>
      <c r="D39" s="45">
        <v>523</v>
      </c>
      <c r="E39" s="46">
        <f t="shared" si="0"/>
        <v>9527</v>
      </c>
      <c r="F39" s="47">
        <f>IF(E39="","",E39/$E$49)</f>
        <v>3.5419780350517148E-2</v>
      </c>
    </row>
    <row r="40" spans="1:6" x14ac:dyDescent="0.25">
      <c r="A40" s="41">
        <v>33</v>
      </c>
      <c r="B40" s="25" t="s">
        <v>81</v>
      </c>
      <c r="C40" s="44">
        <v>2149</v>
      </c>
      <c r="D40" s="45">
        <v>418</v>
      </c>
      <c r="E40" s="46">
        <f t="shared" si="0"/>
        <v>2567</v>
      </c>
      <c r="F40" s="47">
        <f>IF(E40="","",E40/$E$49)</f>
        <v>9.5436733661989643E-3</v>
      </c>
    </row>
    <row r="41" spans="1:6" x14ac:dyDescent="0.25">
      <c r="A41" s="41">
        <v>34</v>
      </c>
      <c r="B41" s="43" t="s">
        <v>82</v>
      </c>
      <c r="C41" s="44">
        <v>0</v>
      </c>
      <c r="D41" s="45">
        <v>31</v>
      </c>
      <c r="E41" s="46">
        <f t="shared" si="0"/>
        <v>31</v>
      </c>
      <c r="F41" s="47">
        <f>IF(E41="","",E41/$E$49)</f>
        <v>1.1525277536118732E-4</v>
      </c>
    </row>
    <row r="42" spans="1:6" x14ac:dyDescent="0.25">
      <c r="A42" s="41">
        <v>35</v>
      </c>
      <c r="B42" s="43" t="s">
        <v>83</v>
      </c>
      <c r="C42" s="44">
        <v>1281</v>
      </c>
      <c r="D42" s="45">
        <v>141</v>
      </c>
      <c r="E42" s="46">
        <f t="shared" si="0"/>
        <v>1422</v>
      </c>
      <c r="F42" s="47">
        <f>IF(E42="","",E42/$E$49)</f>
        <v>5.2867563407615606E-3</v>
      </c>
    </row>
    <row r="43" spans="1:6" x14ac:dyDescent="0.25">
      <c r="A43" s="41">
        <v>36</v>
      </c>
      <c r="B43" s="25" t="s">
        <v>84</v>
      </c>
      <c r="C43" s="44">
        <v>34404</v>
      </c>
      <c r="D43" s="45">
        <v>715</v>
      </c>
      <c r="E43" s="46">
        <f t="shared" si="0"/>
        <v>35119</v>
      </c>
      <c r="F43" s="47">
        <f>IF(E43="","",E43/$E$49)</f>
        <v>0.13056652315837219</v>
      </c>
    </row>
    <row r="44" spans="1:6" x14ac:dyDescent="0.25">
      <c r="A44" s="41">
        <v>37</v>
      </c>
      <c r="B44" s="43" t="s">
        <v>85</v>
      </c>
      <c r="C44" s="44">
        <v>11130</v>
      </c>
      <c r="D44" s="45">
        <v>1454</v>
      </c>
      <c r="E44" s="46">
        <f t="shared" si="0"/>
        <v>12584</v>
      </c>
      <c r="F44" s="47">
        <f>IF(E44="","",E44/$E$49)</f>
        <v>4.6785191133715529E-2</v>
      </c>
    </row>
    <row r="45" spans="1:6" x14ac:dyDescent="0.25">
      <c r="A45" s="41">
        <v>38</v>
      </c>
      <c r="B45" s="43" t="s">
        <v>86</v>
      </c>
      <c r="C45" s="44">
        <v>2016</v>
      </c>
      <c r="D45" s="45">
        <v>331</v>
      </c>
      <c r="E45" s="46">
        <f t="shared" si="0"/>
        <v>2347</v>
      </c>
      <c r="F45" s="47">
        <f>IF(E45="","",E45/$E$49)</f>
        <v>8.7257504442808595E-3</v>
      </c>
    </row>
    <row r="46" spans="1:6" x14ac:dyDescent="0.25">
      <c r="A46" s="41">
        <v>39</v>
      </c>
      <c r="B46" s="43" t="s">
        <v>87</v>
      </c>
      <c r="C46" s="44">
        <v>56</v>
      </c>
      <c r="D46" s="45">
        <v>50</v>
      </c>
      <c r="E46" s="46">
        <f t="shared" si="0"/>
        <v>106</v>
      </c>
      <c r="F46" s="47">
        <f>IF(E46="","",E46/$E$49)</f>
        <v>3.9409013510599539E-4</v>
      </c>
    </row>
    <row r="47" spans="1:6" x14ac:dyDescent="0.25">
      <c r="A47" s="41">
        <v>40</v>
      </c>
      <c r="B47" s="43" t="s">
        <v>88</v>
      </c>
      <c r="C47" s="44">
        <v>2948</v>
      </c>
      <c r="D47" s="45">
        <v>579</v>
      </c>
      <c r="E47" s="46">
        <f t="shared" si="0"/>
        <v>3527</v>
      </c>
      <c r="F47" s="47">
        <f>IF(E47="","",E47/$E$49)</f>
        <v>1.3112791570932507E-2</v>
      </c>
    </row>
    <row r="48" spans="1:6" x14ac:dyDescent="0.25">
      <c r="A48" s="51"/>
      <c r="B48" s="43"/>
      <c r="C48" s="44"/>
      <c r="D48" s="45"/>
      <c r="E48" s="52"/>
      <c r="F48" s="47"/>
    </row>
    <row r="49" spans="1:6" x14ac:dyDescent="0.25">
      <c r="A49" s="53"/>
      <c r="B49" s="54" t="s">
        <v>7</v>
      </c>
      <c r="C49" s="46">
        <f>SUM(C8:C47)</f>
        <v>214310</v>
      </c>
      <c r="D49" s="46">
        <f>SUM(D8:D47)</f>
        <v>54664</v>
      </c>
      <c r="E49" s="46">
        <f>SUM(E8:E47)</f>
        <v>268974</v>
      </c>
      <c r="F49" s="55">
        <f>SUM(F8:F47)</f>
        <v>0.99999999999999967</v>
      </c>
    </row>
    <row r="50" spans="1:6" x14ac:dyDescent="0.25">
      <c r="A50" s="56"/>
      <c r="B50" s="57"/>
      <c r="C50" s="58"/>
      <c r="D50" s="58"/>
      <c r="E50" s="59"/>
      <c r="F50" s="60"/>
    </row>
    <row r="51" spans="1:6" x14ac:dyDescent="0.25">
      <c r="A51" s="61" t="s">
        <v>8</v>
      </c>
      <c r="B51" s="61"/>
      <c r="C51" s="61"/>
      <c r="D51" s="61"/>
      <c r="E51" s="61"/>
      <c r="F51" s="61"/>
    </row>
    <row r="52" spans="1:6" x14ac:dyDescent="0.25">
      <c r="A52" s="61" t="s">
        <v>9</v>
      </c>
      <c r="B52" s="61"/>
      <c r="C52" s="61"/>
      <c r="D52" s="61"/>
      <c r="E52" s="61"/>
      <c r="F52" s="61"/>
    </row>
    <row r="53" spans="1:6" x14ac:dyDescent="0.25">
      <c r="A53" s="61" t="s">
        <v>10</v>
      </c>
      <c r="B53" s="61"/>
      <c r="C53" s="61"/>
      <c r="D53" s="61"/>
      <c r="E53" s="61"/>
      <c r="F53" s="61"/>
    </row>
  </sheetData>
  <mergeCells count="8">
    <mergeCell ref="A51:F51"/>
    <mergeCell ref="A52:F52"/>
    <mergeCell ref="A53:F53"/>
    <mergeCell ref="A1:F1"/>
    <mergeCell ref="A2:F2"/>
    <mergeCell ref="A3:F3"/>
    <mergeCell ref="A4:F4"/>
    <mergeCell ref="C6:F6"/>
  </mergeCells>
  <printOptions horizontalCentered="1" verticalCentered="1"/>
  <pageMargins left="0.25" right="0.25" top="0.71499999999999997" bottom="0.5" header="0.3" footer="0.25"/>
  <pageSetup scale="87" orientation="portrait"/>
  <headerFooter>
    <oddHeader>&amp;R&amp;8Connecticut Light and Power dba Eversource Energy
Docket No. 06-10-22
Page &amp;P of &amp;N
Attachment 1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35" sqref="A35:D35"/>
    </sheetView>
  </sheetViews>
  <sheetFormatPr defaultColWidth="9.109375" defaultRowHeight="13.8" x14ac:dyDescent="0.25"/>
  <cols>
    <col min="1" max="1" width="41.6640625" style="5" bestFit="1" customWidth="1"/>
    <col min="2" max="2" width="16.77734375" style="5" customWidth="1"/>
    <col min="3" max="3" width="17.109375" style="5" customWidth="1"/>
    <col min="4" max="4" width="18.88671875" style="5" customWidth="1"/>
    <col min="5" max="16384" width="9.109375" style="5"/>
  </cols>
  <sheetData>
    <row r="1" spans="1:4" ht="18" customHeight="1" x14ac:dyDescent="0.25">
      <c r="A1" s="15" t="s">
        <v>0</v>
      </c>
      <c r="B1" s="15"/>
      <c r="C1" s="15"/>
      <c r="D1" s="15"/>
    </row>
    <row r="2" spans="1:4" ht="18" customHeight="1" x14ac:dyDescent="0.25">
      <c r="A2" s="15" t="s">
        <v>1</v>
      </c>
      <c r="B2" s="15"/>
      <c r="C2" s="15"/>
      <c r="D2" s="15"/>
    </row>
    <row r="3" spans="1:4" ht="18" customHeight="1" x14ac:dyDescent="0.25">
      <c r="A3" s="15" t="s">
        <v>2</v>
      </c>
      <c r="B3" s="15"/>
      <c r="C3" s="15"/>
      <c r="D3" s="15"/>
    </row>
    <row r="4" spans="1:4" ht="18" customHeight="1" x14ac:dyDescent="0.25">
      <c r="A4" s="15" t="str">
        <f>'Smry Load Customer'!A5:F5</f>
        <v>Data as of Septmber 30, 2020</v>
      </c>
      <c r="B4" s="15"/>
      <c r="C4" s="15"/>
      <c r="D4" s="15"/>
    </row>
    <row r="5" spans="1:4" x14ac:dyDescent="0.25">
      <c r="A5" s="62"/>
      <c r="B5" s="62"/>
      <c r="C5" s="4"/>
      <c r="D5" s="4"/>
    </row>
    <row r="6" spans="1:4" ht="44.25" customHeight="1" x14ac:dyDescent="0.25">
      <c r="A6" s="12" t="s">
        <v>16</v>
      </c>
      <c r="B6" s="7" t="s">
        <v>4</v>
      </c>
      <c r="C6" s="6" t="s">
        <v>5</v>
      </c>
      <c r="D6" s="6" t="s">
        <v>13</v>
      </c>
    </row>
    <row r="7" spans="1:4" x14ac:dyDescent="0.25">
      <c r="A7" s="8" t="s">
        <v>21</v>
      </c>
      <c r="B7" s="63">
        <v>707</v>
      </c>
      <c r="C7" s="64">
        <v>28</v>
      </c>
      <c r="D7" s="65">
        <f>SUM(B7:C7)</f>
        <v>735</v>
      </c>
    </row>
    <row r="8" spans="1:4" x14ac:dyDescent="0.25">
      <c r="A8" s="8" t="s">
        <v>14</v>
      </c>
      <c r="B8" s="63">
        <v>8875</v>
      </c>
      <c r="C8" s="64">
        <v>118</v>
      </c>
      <c r="D8" s="65">
        <f t="shared" ref="D8:D9" si="0">SUM(B8:C8)</f>
        <v>8993</v>
      </c>
    </row>
    <row r="9" spans="1:4" x14ac:dyDescent="0.25">
      <c r="A9" s="9" t="s">
        <v>6</v>
      </c>
      <c r="B9" s="65">
        <f>IF(SUM(B7:B8)=0,0,SUM(B7:B8))</f>
        <v>9582</v>
      </c>
      <c r="C9" s="65">
        <f>IF(SUM(C7:C8)=0,0,SUM(C7:C8))</f>
        <v>146</v>
      </c>
      <c r="D9" s="65">
        <f t="shared" si="0"/>
        <v>9728</v>
      </c>
    </row>
    <row r="10" spans="1:4" x14ac:dyDescent="0.25">
      <c r="A10" s="10"/>
      <c r="B10" s="11"/>
      <c r="C10" s="11"/>
      <c r="D10" s="11"/>
    </row>
    <row r="11" spans="1:4" ht="39.6" x14ac:dyDescent="0.25">
      <c r="A11" s="12" t="s">
        <v>17</v>
      </c>
      <c r="B11" s="7" t="s">
        <v>4</v>
      </c>
      <c r="C11" s="6" t="s">
        <v>5</v>
      </c>
      <c r="D11" s="6" t="s">
        <v>13</v>
      </c>
    </row>
    <row r="12" spans="1:4" x14ac:dyDescent="0.25">
      <c r="A12" s="8" t="s">
        <v>40</v>
      </c>
      <c r="B12" s="63">
        <v>0</v>
      </c>
      <c r="C12" s="64">
        <v>1</v>
      </c>
      <c r="D12" s="65">
        <f>SUM(B12:C12)</f>
        <v>1</v>
      </c>
    </row>
    <row r="13" spans="1:4" x14ac:dyDescent="0.25">
      <c r="A13" s="8" t="s">
        <v>21</v>
      </c>
      <c r="B13" s="63">
        <v>24</v>
      </c>
      <c r="C13" s="64">
        <v>0</v>
      </c>
      <c r="D13" s="65">
        <f t="shared" ref="D13:D15" si="1">SUM(B13:C13)</f>
        <v>24</v>
      </c>
    </row>
    <row r="14" spans="1:4" x14ac:dyDescent="0.25">
      <c r="A14" s="8" t="s">
        <v>14</v>
      </c>
      <c r="B14" s="63">
        <v>1060</v>
      </c>
      <c r="C14" s="64">
        <v>4</v>
      </c>
      <c r="D14" s="65">
        <f t="shared" si="1"/>
        <v>1064</v>
      </c>
    </row>
    <row r="15" spans="1:4" x14ac:dyDescent="0.25">
      <c r="A15" s="9" t="s">
        <v>6</v>
      </c>
      <c r="B15" s="65">
        <f>SUM(B12:B14)</f>
        <v>1084</v>
      </c>
      <c r="C15" s="65">
        <f>SUM(C12:C14)</f>
        <v>5</v>
      </c>
      <c r="D15" s="65">
        <f t="shared" si="1"/>
        <v>1089</v>
      </c>
    </row>
    <row r="16" spans="1:4" x14ac:dyDescent="0.25">
      <c r="A16" s="10"/>
      <c r="B16" s="11"/>
      <c r="C16" s="11"/>
      <c r="D16" s="11"/>
    </row>
    <row r="17" spans="1:4" ht="39.6" x14ac:dyDescent="0.25">
      <c r="A17" s="12" t="s">
        <v>18</v>
      </c>
      <c r="B17" s="7" t="s">
        <v>4</v>
      </c>
      <c r="C17" s="6" t="s">
        <v>5</v>
      </c>
      <c r="D17" s="6" t="s">
        <v>13</v>
      </c>
    </row>
    <row r="18" spans="1:4" x14ac:dyDescent="0.25">
      <c r="A18" s="8" t="s">
        <v>40</v>
      </c>
      <c r="B18" s="63">
        <f>B12</f>
        <v>0</v>
      </c>
      <c r="C18" s="63">
        <f>C12</f>
        <v>1</v>
      </c>
      <c r="D18" s="65">
        <f>SUM(B18:C18)</f>
        <v>1</v>
      </c>
    </row>
    <row r="19" spans="1:4" x14ac:dyDescent="0.25">
      <c r="A19" s="8" t="s">
        <v>21</v>
      </c>
      <c r="B19" s="63">
        <f>IF(B7+B13=0,0,B7+B13)</f>
        <v>731</v>
      </c>
      <c r="C19" s="64">
        <f>IF(C7+C13=0,0,C7+C13)</f>
        <v>28</v>
      </c>
      <c r="D19" s="65">
        <f>SUM(B19:C19)</f>
        <v>759</v>
      </c>
    </row>
    <row r="20" spans="1:4" x14ac:dyDescent="0.25">
      <c r="A20" s="8" t="s">
        <v>14</v>
      </c>
      <c r="B20" s="63">
        <f>IF(B8+B14=0,0,B8+B14)</f>
        <v>9935</v>
      </c>
      <c r="C20" s="64">
        <f>IF(C8+C14=0,0,C8+C14)</f>
        <v>122</v>
      </c>
      <c r="D20" s="65">
        <f t="shared" ref="D20:D21" si="2">SUM(B20:C20)</f>
        <v>10057</v>
      </c>
    </row>
    <row r="21" spans="1:4" x14ac:dyDescent="0.25">
      <c r="A21" s="9" t="s">
        <v>6</v>
      </c>
      <c r="B21" s="65">
        <f>SUM(B18:B20)</f>
        <v>10666</v>
      </c>
      <c r="C21" s="65">
        <f>SUM(C18:C20)</f>
        <v>151</v>
      </c>
      <c r="D21" s="65">
        <f t="shared" si="2"/>
        <v>10817</v>
      </c>
    </row>
    <row r="22" spans="1:4" x14ac:dyDescent="0.25">
      <c r="A22" s="10"/>
      <c r="B22" s="11"/>
      <c r="C22" s="11"/>
      <c r="D22" s="11"/>
    </row>
    <row r="23" spans="1:4" ht="39.6" x14ac:dyDescent="0.25">
      <c r="A23" s="12" t="s">
        <v>19</v>
      </c>
      <c r="B23" s="6" t="s">
        <v>4</v>
      </c>
      <c r="C23" s="6" t="str">
        <f>C6</f>
        <v>Business</v>
      </c>
      <c r="D23" s="6" t="s">
        <v>13</v>
      </c>
    </row>
    <row r="24" spans="1:4" x14ac:dyDescent="0.25">
      <c r="A24" s="8" t="s">
        <v>40</v>
      </c>
      <c r="B24" s="63">
        <v>0</v>
      </c>
      <c r="C24" s="63">
        <v>0</v>
      </c>
      <c r="D24" s="65">
        <f>SUM(B24:C24)</f>
        <v>0</v>
      </c>
    </row>
    <row r="25" spans="1:4" x14ac:dyDescent="0.25">
      <c r="A25" s="8" t="s">
        <v>21</v>
      </c>
      <c r="B25" s="63">
        <v>853</v>
      </c>
      <c r="C25" s="63">
        <v>6</v>
      </c>
      <c r="D25" s="65">
        <f>SUM(B25:C25)</f>
        <v>859</v>
      </c>
    </row>
    <row r="26" spans="1:4" x14ac:dyDescent="0.25">
      <c r="A26" s="8" t="s">
        <v>14</v>
      </c>
      <c r="B26" s="63">
        <v>2576</v>
      </c>
      <c r="C26" s="63">
        <v>88</v>
      </c>
      <c r="D26" s="65">
        <f t="shared" ref="D26:D27" si="3">SUM(B26:C26)</f>
        <v>2664</v>
      </c>
    </row>
    <row r="27" spans="1:4" x14ac:dyDescent="0.25">
      <c r="A27" s="9" t="str">
        <f>A1</f>
        <v>CL&amp;P dba Eversource Energy</v>
      </c>
      <c r="B27" s="65">
        <f>SUM(B24:B26)</f>
        <v>3429</v>
      </c>
      <c r="C27" s="65">
        <f>SUM(C24:C26)</f>
        <v>94</v>
      </c>
      <c r="D27" s="65">
        <f t="shared" si="3"/>
        <v>3523</v>
      </c>
    </row>
    <row r="28" spans="1:4" x14ac:dyDescent="0.25">
      <c r="A28" s="2"/>
      <c r="B28" s="2"/>
      <c r="C28" s="2"/>
      <c r="D28" s="2"/>
    </row>
    <row r="29" spans="1:4" ht="39.6" x14ac:dyDescent="0.25">
      <c r="A29" s="12" t="s">
        <v>20</v>
      </c>
      <c r="B29" s="6" t="s">
        <v>4</v>
      </c>
      <c r="C29" s="6" t="str">
        <f>C6</f>
        <v>Business</v>
      </c>
      <c r="D29" s="6" t="s">
        <v>13</v>
      </c>
    </row>
    <row r="30" spans="1:4" x14ac:dyDescent="0.25">
      <c r="A30" s="8" t="s">
        <v>40</v>
      </c>
      <c r="B30" s="63">
        <f>B18+B24</f>
        <v>0</v>
      </c>
      <c r="C30" s="63">
        <f>C18+C24</f>
        <v>1</v>
      </c>
      <c r="D30" s="65">
        <f>SUM(B30:C30)</f>
        <v>1</v>
      </c>
    </row>
    <row r="31" spans="1:4" x14ac:dyDescent="0.25">
      <c r="A31" s="8" t="s">
        <v>21</v>
      </c>
      <c r="B31" s="63">
        <f>SUM(B19+B25)</f>
        <v>1584</v>
      </c>
      <c r="C31" s="63">
        <f>SUM(C19+C25)</f>
        <v>34</v>
      </c>
      <c r="D31" s="65">
        <f t="shared" ref="D31:D33" si="4">SUM(B31:C31)</f>
        <v>1618</v>
      </c>
    </row>
    <row r="32" spans="1:4" x14ac:dyDescent="0.25">
      <c r="A32" s="8" t="s">
        <v>14</v>
      </c>
      <c r="B32" s="63">
        <f>SUM(B20+B26)</f>
        <v>12511</v>
      </c>
      <c r="C32" s="63">
        <f>SUM(C20+C26)</f>
        <v>210</v>
      </c>
      <c r="D32" s="65">
        <f t="shared" si="4"/>
        <v>12721</v>
      </c>
    </row>
    <row r="33" spans="1:4" x14ac:dyDescent="0.25">
      <c r="A33" s="9" t="str">
        <f>A1</f>
        <v>CL&amp;P dba Eversource Energy</v>
      </c>
      <c r="B33" s="65">
        <f>SUM(B30:B32)</f>
        <v>14095</v>
      </c>
      <c r="C33" s="65">
        <f>SUM(C30:C32)</f>
        <v>245</v>
      </c>
      <c r="D33" s="65">
        <f t="shared" si="4"/>
        <v>14340</v>
      </c>
    </row>
    <row r="34" spans="1:4" x14ac:dyDescent="0.25">
      <c r="A34" s="1"/>
      <c r="B34" s="2"/>
      <c r="C34" s="2"/>
      <c r="D34" s="1"/>
    </row>
    <row r="35" spans="1:4" x14ac:dyDescent="0.25">
      <c r="A35" s="18" t="str">
        <f>"In summary, "&amp;TEXT($D$9,"0,00")&amp; " of Eversource's customers are participating in the Community Energy CTCleanEnergyOptions Program"</f>
        <v>In summary, 9,728 of Eversource's customers are participating in the Community Energy CTCleanEnergyOptions Program</v>
      </c>
      <c r="B35" s="18"/>
      <c r="C35" s="18"/>
      <c r="D35" s="18"/>
    </row>
    <row r="36" spans="1:4" x14ac:dyDescent="0.25">
      <c r="A36" s="18" t="str">
        <f>"In summary, "&amp;TEXT($D$27,"0,00")&amp; " of Eversource's customers are participating in the Sterling Planet - Renewable Energy Certificate"</f>
        <v>In summary, 3,523 of Eversource's customers are participating in the Sterling Planet - Renewable Energy Certificate</v>
      </c>
      <c r="B36" s="18"/>
      <c r="C36" s="18"/>
      <c r="D36" s="18"/>
    </row>
    <row r="37" spans="1:4" x14ac:dyDescent="0.25">
      <c r="A37" s="18" t="str">
        <f>"In summary, "&amp;TEXT($D$33,"0,00")&amp; " of Eversource's customers are participating in all REC Programs"</f>
        <v>In summary, 14,340 of Eversource's customers are participating in all REC Programs</v>
      </c>
      <c r="B37" s="18"/>
      <c r="C37" s="18"/>
      <c r="D37" s="18"/>
    </row>
    <row r="38" spans="1:4" ht="14.4" customHeight="1" x14ac:dyDescent="0.25">
      <c r="A38" s="18" t="s">
        <v>15</v>
      </c>
      <c r="B38" s="18"/>
      <c r="C38" s="18"/>
      <c r="D38" s="18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14583333333333334" right="0.25" top="0.96875" bottom="0.33333333333333331" header="0.3" footer="0.3"/>
  <pageSetup orientation="portrait"/>
  <headerFooter>
    <oddHeader>&amp;R&amp;8Connecticut Light and Power dba Eversource Energy
Docket No. 06-10-22
Page &amp;P of &amp;N
Attachment 1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2020-10-16T14:30:04Z</cp:lastPrinted>
  <dcterms:created xsi:type="dcterms:W3CDTF">2019-01-04T17:35:12Z</dcterms:created>
  <dcterms:modified xsi:type="dcterms:W3CDTF">2020-10-16T14:39:36Z</dcterms:modified>
</cp:coreProperties>
</file>