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DPUC Competition Report\2019\"/>
    </mc:Choice>
  </mc:AlternateContent>
  <xr:revisionPtr revIDLastSave="0" documentId="13_ncr:1_{FC9A519B-986C-445A-80D5-BC1F5B3145E1}" xr6:coauthVersionLast="36" xr6:coauthVersionMax="36" xr10:uidLastSave="{00000000-0000-0000-0000-000000000000}"/>
  <bookViews>
    <workbookView xWindow="0" yWindow="0" windowWidth="28800" windowHeight="12210" xr2:uid="{59B81824-FA4B-4373-8C98-5C1DD09AF937}"/>
  </bookViews>
  <sheets>
    <sheet name="Smry Load Customer" sheetId="1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0">'Smry Load Customer'!$A$1:$I$41</definedName>
    <definedName name="_xlnm.Print_Area" localSheetId="1">Suppliers!$A$1:$F$53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3" l="1"/>
  <c r="B27" i="3"/>
  <c r="F33" i="1" l="1"/>
  <c r="D24" i="3"/>
  <c r="D26" i="3"/>
  <c r="D25" i="3"/>
  <c r="C18" i="3"/>
  <c r="F32" i="1" s="1"/>
  <c r="B18" i="3"/>
  <c r="D18" i="3" s="1"/>
  <c r="C15" i="3"/>
  <c r="B15" i="3"/>
  <c r="D13" i="3"/>
  <c r="D14" i="3"/>
  <c r="D12" i="3"/>
  <c r="D8" i="3"/>
  <c r="D7" i="3"/>
  <c r="C30" i="3" l="1"/>
  <c r="B30" i="3"/>
  <c r="D27" i="3"/>
  <c r="D15" i="3"/>
  <c r="D30" i="3" l="1"/>
  <c r="D48" i="2"/>
  <c r="C48" i="2"/>
  <c r="H22" i="1" l="1"/>
  <c r="H21" i="1"/>
  <c r="H11" i="1"/>
  <c r="H10" i="1"/>
  <c r="F23" i="1"/>
  <c r="G22" i="1" s="1"/>
  <c r="D23" i="1"/>
  <c r="E21" i="1" s="1"/>
  <c r="B23" i="1"/>
  <c r="F12" i="1"/>
  <c r="G11" i="1" s="1"/>
  <c r="D12" i="1"/>
  <c r="E11" i="1" s="1"/>
  <c r="B12" i="1"/>
  <c r="C11" i="1" s="1"/>
  <c r="H23" i="1" l="1"/>
  <c r="I21" i="1" s="1"/>
  <c r="G10" i="1"/>
  <c r="H12" i="1"/>
  <c r="I11" i="1" s="1"/>
  <c r="E10" i="1"/>
  <c r="G32" i="1"/>
  <c r="G33" i="1"/>
  <c r="C10" i="1"/>
  <c r="F34" i="1"/>
  <c r="I22" i="1"/>
  <c r="C21" i="1"/>
  <c r="C22" i="1"/>
  <c r="E22" i="1"/>
  <c r="G21" i="1"/>
  <c r="I10" i="1" l="1"/>
  <c r="B33" i="1"/>
  <c r="B9" i="3"/>
  <c r="C33" i="1" l="1"/>
  <c r="A4" i="3"/>
  <c r="A4" i="2"/>
  <c r="A33" i="3"/>
  <c r="C29" i="3"/>
  <c r="A27" i="3"/>
  <c r="C23" i="3"/>
  <c r="B20" i="3"/>
  <c r="C9" i="3"/>
  <c r="D9" i="3" s="1"/>
  <c r="B32" i="3" l="1"/>
  <c r="C20" i="3"/>
  <c r="C32" i="3" s="1"/>
  <c r="B19" i="3"/>
  <c r="C19" i="3"/>
  <c r="B31" i="3" l="1"/>
  <c r="D19" i="3"/>
  <c r="B21" i="3"/>
  <c r="C31" i="3"/>
  <c r="C33" i="3" s="1"/>
  <c r="C21" i="3"/>
  <c r="D32" i="1" s="1"/>
  <c r="D32" i="3"/>
  <c r="D20" i="3"/>
  <c r="A36" i="3"/>
  <c r="D33" i="1"/>
  <c r="A35" i="3"/>
  <c r="D21" i="3" l="1"/>
  <c r="B33" i="3"/>
  <c r="D33" i="3" s="1"/>
  <c r="A37" i="3" s="1"/>
  <c r="D31" i="3"/>
  <c r="E32" i="1"/>
  <c r="D34" i="1"/>
  <c r="E33" i="1"/>
  <c r="H33" i="1"/>
  <c r="I33" i="1" s="1"/>
  <c r="B32" i="1"/>
  <c r="B34" i="1" l="1"/>
  <c r="C32" i="1" s="1"/>
  <c r="H32" i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8" i="2" l="1"/>
  <c r="F39" i="2" s="1"/>
  <c r="F8" i="2"/>
  <c r="H34" i="1"/>
  <c r="I32" i="1"/>
  <c r="F17" i="2" l="1"/>
  <c r="F31" i="2"/>
  <c r="F44" i="2"/>
  <c r="F9" i="2"/>
  <c r="F15" i="2"/>
  <c r="F19" i="2"/>
  <c r="F45" i="2"/>
  <c r="F13" i="2"/>
  <c r="F33" i="2"/>
  <c r="F20" i="2"/>
  <c r="F23" i="2"/>
  <c r="F36" i="2"/>
  <c r="F46" i="2"/>
  <c r="F25" i="2"/>
  <c r="F38" i="2"/>
  <c r="F42" i="2"/>
  <c r="F12" i="2"/>
  <c r="F40" i="2"/>
  <c r="F30" i="2"/>
  <c r="F37" i="2"/>
  <c r="F26" i="2"/>
  <c r="F35" i="2"/>
  <c r="F32" i="2"/>
  <c r="F22" i="2"/>
  <c r="F29" i="2"/>
  <c r="F10" i="2"/>
  <c r="F11" i="2"/>
  <c r="F24" i="2"/>
  <c r="F14" i="2"/>
  <c r="F43" i="2"/>
  <c r="F27" i="2"/>
  <c r="F34" i="2"/>
  <c r="F28" i="2"/>
  <c r="F21" i="2"/>
  <c r="F41" i="2"/>
  <c r="F18" i="2"/>
  <c r="F16" i="2"/>
  <c r="F48" i="2" l="1"/>
</calcChain>
</file>

<file path=xl/sharedStrings.xml><?xml version="1.0" encoding="utf-8"?>
<sst xmlns="http://schemas.openxmlformats.org/spreadsheetml/2006/main" count="150" uniqueCount="88">
  <si>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</si>
  <si>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</si>
  <si>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</si>
  <si>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</si>
  <si>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</si>
  <si>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</si>
  <si>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</si>
  <si>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</si>
  <si>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</si>
  <si>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</si>
  <si>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</si>
  <si>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</si>
  <si>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</si>
  <si>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</si>
  <si>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</si>
  <si>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</si>
  <si>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</si>
  <si>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</si>
  <si>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</si>
  <si>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</si>
  <si>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</si>
  <si>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</si>
  <si>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</si>
  <si>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</si>
  <si>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</si>
  <si>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</si>
  <si>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</si>
  <si>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</si>
  <si>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</si>
  <si>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</si>
  <si>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As the above table shows, 863,756 MWh, or 54.5% of Eversource's total load is served by electric suppliers</t>
  </si>
  <si>
    <t>while 721,679 MWh, or 45.5% of the load is provided under Standard Service or Last Resort service through Eversource.</t>
  </si>
  <si>
    <t>Customers</t>
  </si>
  <si>
    <t>As the above table shows, 328,554 of Eversource's total customers, or 26.3% are served by electric suppliers</t>
  </si>
  <si>
    <t>while 918,724 or 73.7% of the customers continue to receive Standard Service or Last Resort service through Eversource.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</si>
  <si>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</si>
  <si>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</si>
  <si>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</si>
  <si>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</si>
  <si>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</si>
  <si>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</si>
  <si>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</si>
  <si>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</si>
  <si>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</si>
  <si>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t>Data as of November 30, 2019</t>
  </si>
  <si>
    <t xml:space="preserve">AEQUITAS ENERGY, INC               </t>
  </si>
  <si>
    <t xml:space="preserve">AGERA ENERGY, LLC                  </t>
  </si>
  <si>
    <t xml:space="preserve">AMBIT ENERGY, LLC                  </t>
  </si>
  <si>
    <t xml:space="preserve">ATLANTIC ENERGY MA, LLC            </t>
  </si>
  <si>
    <t xml:space="preserve">CALPINE ENERGY SOLUTIONS           </t>
  </si>
  <si>
    <t xml:space="preserve">CHAMPION ENERGY SERVICES           </t>
  </si>
  <si>
    <t xml:space="preserve">CHOICE ENERGY                      </t>
  </si>
  <si>
    <t xml:space="preserve">CLEARVIEW ELECTRIC                 </t>
  </si>
  <si>
    <t xml:space="preserve">CONNECTICUT GAS &amp; ELECTRIC INC     </t>
  </si>
  <si>
    <t xml:space="preserve">CONSTELLATION NEWENERGY C&amp;I        </t>
  </si>
  <si>
    <t xml:space="preserve">CONSTELLATION NEWENERGY CKSP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</si>
  <si>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</si>
  <si>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</si>
  <si>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</si>
  <si>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DISCOUNT POWER INC                 </t>
  </si>
  <si>
    <t xml:space="preserve">EDF ENERGY SERVICES, LLC           </t>
  </si>
  <si>
    <t xml:space="preserve">ELIGO ENERGY CT, LLC               </t>
  </si>
  <si>
    <t xml:space="preserve">ENERGY PLUS HOLDINGS LLC           </t>
  </si>
  <si>
    <t xml:space="preserve">ENERGY REWARDS                     </t>
  </si>
  <si>
    <t xml:space="preserve">ENGIE RESOURCES                    </t>
  </si>
  <si>
    <t xml:space="preserve">FIRST POINT POWER, LLC             </t>
  </si>
  <si>
    <t xml:space="preserve">LIBERTY POWER HOLDINGS LLC         </t>
  </si>
  <si>
    <t>MAJOR ENERGY ELECTRIC SERVICES, LLC</t>
  </si>
  <si>
    <t xml:space="preserve">MEGA ENERGY OF NEW ENGLAND LLC     </t>
  </si>
  <si>
    <t xml:space="preserve">NATIONAL GAS &amp; ELECTRIC, LLC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</si>
  <si>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</si>
  <si>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</si>
  <si>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</si>
  <si>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PUBLIC POWER LLC                   </t>
  </si>
  <si>
    <t xml:space="preserve">SPARK ENERGY, L P                  </t>
  </si>
  <si>
    <t xml:space="preserve">STARION ENERGY INC                 </t>
  </si>
  <si>
    <t>SUNWAVE GAS AND POWER CONNECTICUT I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</si>
  <si>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</si>
  <si>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</si>
  <si>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</si>
  <si>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</si>
  <si>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VIRIDIAN ENERGY, INC               </t>
  </si>
  <si>
    <t xml:space="preserve">WATTIFI INC                        </t>
  </si>
  <si>
    <t xml:space="preserve">XOOM ENERGY CONNECTICUT LLC        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</si>
  <si>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</si>
  <si>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</si>
  <si>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Load is cumulative for the calendar month (1 MWh = 1,000 kWh)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</si>
  <si>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Customer counts are as of the date shown and do not reflect pending enrollments.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</si>
</sst>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  <font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5" fillId="2" borderId="1" xfId="0" applyNumberFormat="1" applyFont="1" applyFill="1" applyBorder="1" applyAlignment="1">
      <alignment horizontal="right" indent="3"/>
    </xf>
    <xf numFmtId="3" fontId="5" fillId="2" borderId="1" xfId="0" applyNumberFormat="1" applyFont="1" applyFill="1" applyBorder="1" applyAlignment="1" applyProtection="1">
      <alignment horizontal="right" indent="3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  <xf numFmtId="3" fontId="2" fillId="2" borderId="1" xfId="0" applyNumberFormat="1" applyFont="1" applyFill="1" applyBorder="1" applyAlignment="1" applyProtection="1">
      <alignment horizontal="right" indent="3"/>
    </xf>
    <xf numFmtId="164" fontId="5" fillId="2" borderId="1" xfId="1" applyNumberFormat="1" applyFont="1" applyFill="1" applyBorder="1" applyAlignment="1" applyProtection="1">
      <alignment horizontal="right" indent="3"/>
    </xf>
    <xf numFmtId="0" fontId="5" fillId="2" borderId="0" xfId="2" applyFont="1" applyFill="1"/>
    <xf numFmtId="3" fontId="2" fillId="2" borderId="5" xfId="0" applyNumberFormat="1" applyFont="1" applyFill="1" applyBorder="1" applyAlignment="1" applyProtection="1">
      <alignment horizontal="right" indent="3"/>
    </xf>
    <xf numFmtId="164" fontId="2" fillId="2" borderId="1" xfId="1" applyNumberFormat="1" applyFont="1" applyFill="1" applyBorder="1" applyAlignment="1" applyProtection="1">
      <alignment horizontal="right" indent="3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0" fontId="5" fillId="2" borderId="0" xfId="0" applyFont="1" applyFill="1" applyProtection="1"/>
    <xf numFmtId="3" fontId="4" fillId="2" borderId="1" xfId="0" applyNumberFormat="1" applyFont="1" applyFill="1" applyBorder="1" applyAlignment="1" applyProtection="1">
      <alignment horizontal="center"/>
    </xf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36A3-17F1-49D1-8F6A-D6C0158B1864}">
  <sheetPr>
    <pageSetUpPr fitToPage="1"/>
  </sheetPr>
  <dimension ref="A1:I39"/>
  <sheetViews>
    <sheetView tabSelected="1" zoomScale="95" zoomScaleNormal="95" workbookViewId="0">
      <selection activeCell="K1" sqref="K1"/>
    </sheetView>
  </sheetViews>
  <sheetFormatPr defaultColWidth="23" defaultRowHeight="14.25" x14ac:dyDescent="0.2"/>
  <cols>
    <col min="1" max="1" width="15.28515625" style="21" bestFit="1" customWidth="1"/>
    <col min="2" max="2" width="12.42578125" style="21" bestFit="1" customWidth="1"/>
    <col min="3" max="3" width="11.5703125" style="21" bestFit="1" customWidth="1"/>
    <col min="4" max="4" width="12.42578125" style="21" bestFit="1" customWidth="1"/>
    <col min="5" max="5" width="13.7109375" style="21" customWidth="1"/>
    <col min="6" max="6" width="13" style="21" customWidth="1"/>
    <col min="7" max="7" width="14.5703125" style="21" customWidth="1"/>
    <col min="8" max="8" width="14.7109375" style="21" customWidth="1"/>
    <col min="9" max="9" width="14.5703125" style="21" customWidth="1"/>
    <col min="10" max="16384" width="23" style="21"/>
  </cols>
  <sheetData>
    <row r="1" spans="1:9" ht="18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8" customHeight="1" x14ac:dyDescent="0.2">
      <c r="A2" s="31" t="s">
        <v>42</v>
      </c>
      <c r="B2" s="31"/>
      <c r="C2" s="31"/>
      <c r="D2" s="31"/>
      <c r="E2" s="31"/>
      <c r="F2" s="31"/>
      <c r="G2" s="31"/>
      <c r="H2" s="31"/>
      <c r="I2" s="31"/>
    </row>
    <row r="3" spans="1:9" ht="18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</row>
    <row r="4" spans="1:9" ht="18" customHeight="1" x14ac:dyDescent="0.2">
      <c r="A4" s="31" t="s">
        <v>2</v>
      </c>
      <c r="B4" s="31"/>
      <c r="C4" s="31"/>
      <c r="D4" s="31"/>
      <c r="E4" s="31"/>
      <c r="F4" s="31"/>
      <c r="G4" s="31"/>
      <c r="H4" s="31"/>
      <c r="I4" s="31"/>
    </row>
    <row r="5" spans="1:9" ht="18" customHeight="1" x14ac:dyDescent="0.2">
      <c r="A5" s="31" t="s">
        <v>44</v>
      </c>
      <c r="B5" s="31"/>
      <c r="C5" s="31"/>
      <c r="D5" s="31"/>
      <c r="E5" s="31"/>
      <c r="F5" s="31"/>
      <c r="G5" s="31"/>
      <c r="H5" s="31"/>
      <c r="I5" s="31"/>
    </row>
    <row r="6" spans="1:9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ht="17.25" x14ac:dyDescent="0.25">
      <c r="A7" s="12"/>
      <c r="B7" s="42" t="s">
        <v>84</v>
      </c>
      <c r="C7" s="42"/>
      <c r="D7" s="42"/>
      <c r="E7" s="42"/>
      <c r="F7" s="42"/>
      <c r="G7" s="42"/>
      <c r="H7" s="42"/>
      <c r="I7" s="42"/>
    </row>
    <row r="8" spans="1:9" ht="15" x14ac:dyDescent="0.25">
      <c r="A8" s="12"/>
      <c r="B8" s="43" t="s">
        <v>22</v>
      </c>
      <c r="C8" s="43"/>
      <c r="D8" s="43" t="s">
        <v>23</v>
      </c>
      <c r="E8" s="43"/>
      <c r="F8" s="44" t="s">
        <v>24</v>
      </c>
      <c r="G8" s="45"/>
      <c r="H8" s="44" t="s">
        <v>13</v>
      </c>
      <c r="I8" s="45"/>
    </row>
    <row r="9" spans="1:9" ht="15" x14ac:dyDescent="0.25">
      <c r="A9" s="12"/>
      <c r="B9" s="46" t="s">
        <v>25</v>
      </c>
      <c r="C9" s="47" t="s">
        <v>26</v>
      </c>
      <c r="D9" s="46" t="s">
        <v>25</v>
      </c>
      <c r="E9" s="47" t="s">
        <v>26</v>
      </c>
      <c r="F9" s="46" t="s">
        <v>25</v>
      </c>
      <c r="G9" s="47" t="s">
        <v>26</v>
      </c>
      <c r="H9" s="46" t="s">
        <v>25</v>
      </c>
      <c r="I9" s="47" t="s">
        <v>27</v>
      </c>
    </row>
    <row r="10" spans="1:9" x14ac:dyDescent="0.2">
      <c r="A10" s="48" t="s">
        <v>28</v>
      </c>
      <c r="B10" s="49">
        <v>163189.601</v>
      </c>
      <c r="C10" s="50">
        <f>B10/B12</f>
        <v>0.24959306053060695</v>
      </c>
      <c r="D10" s="49">
        <v>362876.179</v>
      </c>
      <c r="E10" s="50">
        <f>D10/D12</f>
        <v>0.72345168614244448</v>
      </c>
      <c r="F10" s="49">
        <v>359955.27400000003</v>
      </c>
      <c r="G10" s="50">
        <f>F10/F12</f>
        <v>0.92133632573799951</v>
      </c>
      <c r="H10" s="49">
        <f>B10+D10+F10</f>
        <v>886021.054</v>
      </c>
      <c r="I10" s="50">
        <f>H10/H12</f>
        <v>0.57306803650940308</v>
      </c>
    </row>
    <row r="11" spans="1:9" x14ac:dyDescent="0.2">
      <c r="A11" s="48" t="s">
        <v>29</v>
      </c>
      <c r="B11" s="51">
        <v>490633.06800000003</v>
      </c>
      <c r="C11" s="50">
        <f>B11/B12</f>
        <v>0.75040693946939308</v>
      </c>
      <c r="D11" s="51">
        <v>138713.88700000002</v>
      </c>
      <c r="E11" s="50">
        <f>D11/D12</f>
        <v>0.27654831385755557</v>
      </c>
      <c r="F11" s="51">
        <v>30732.973000000002</v>
      </c>
      <c r="G11" s="50">
        <f>F11/F12</f>
        <v>7.8663674262000507E-2</v>
      </c>
      <c r="H11" s="51">
        <f>B11+D11+F11</f>
        <v>660079.92800000007</v>
      </c>
      <c r="I11" s="50">
        <f>H11/H12</f>
        <v>0.42693196349059692</v>
      </c>
    </row>
    <row r="12" spans="1:9" x14ac:dyDescent="0.2">
      <c r="A12" s="48" t="s">
        <v>6</v>
      </c>
      <c r="B12" s="52">
        <f>SUM(B10:B11)</f>
        <v>653822.66899999999</v>
      </c>
      <c r="C12" s="53"/>
      <c r="D12" s="52">
        <f>SUM(D10:D11)</f>
        <v>501590.06599999999</v>
      </c>
      <c r="E12" s="53"/>
      <c r="F12" s="52">
        <f>SUM(F10:F11)</f>
        <v>390688.24700000003</v>
      </c>
      <c r="G12" s="53"/>
      <c r="H12" s="52">
        <f>SUM(H10:H11)</f>
        <v>1546100.9820000001</v>
      </c>
      <c r="I12" s="53"/>
    </row>
    <row r="13" spans="1:9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A14" s="54" t="s">
        <v>30</v>
      </c>
      <c r="B14" s="54"/>
      <c r="C14" s="54"/>
      <c r="D14" s="54"/>
      <c r="E14" s="54"/>
      <c r="F14" s="54"/>
      <c r="G14" s="54"/>
      <c r="H14" s="54"/>
      <c r="I14" s="54"/>
    </row>
    <row r="15" spans="1:9" x14ac:dyDescent="0.2">
      <c r="A15" s="54" t="s">
        <v>31</v>
      </c>
      <c r="B15" s="54"/>
      <c r="C15" s="54"/>
      <c r="D15" s="54"/>
      <c r="E15" s="54"/>
      <c r="F15" s="54"/>
      <c r="G15" s="54"/>
      <c r="H15" s="54"/>
      <c r="I15" s="54"/>
    </row>
    <row r="16" spans="1:9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7.25" x14ac:dyDescent="0.25">
      <c r="A18" s="12"/>
      <c r="B18" s="42" t="s">
        <v>85</v>
      </c>
      <c r="C18" s="42"/>
      <c r="D18" s="42"/>
      <c r="E18" s="42"/>
      <c r="F18" s="42"/>
      <c r="G18" s="42"/>
      <c r="H18" s="42"/>
      <c r="I18" s="42"/>
    </row>
    <row r="19" spans="1:9" ht="15" x14ac:dyDescent="0.25">
      <c r="A19" s="12"/>
      <c r="B19" s="44" t="s">
        <v>22</v>
      </c>
      <c r="C19" s="45"/>
      <c r="D19" s="44" t="s">
        <v>23</v>
      </c>
      <c r="E19" s="45"/>
      <c r="F19" s="44" t="s">
        <v>24</v>
      </c>
      <c r="G19" s="45"/>
      <c r="H19" s="44" t="s">
        <v>13</v>
      </c>
      <c r="I19" s="45"/>
    </row>
    <row r="20" spans="1:9" ht="15" x14ac:dyDescent="0.25">
      <c r="A20" s="12"/>
      <c r="B20" s="46" t="s">
        <v>32</v>
      </c>
      <c r="C20" s="47" t="s">
        <v>26</v>
      </c>
      <c r="D20" s="46" t="s">
        <v>32</v>
      </c>
      <c r="E20" s="47" t="s">
        <v>26</v>
      </c>
      <c r="F20" s="46" t="s">
        <v>32</v>
      </c>
      <c r="G20" s="47" t="s">
        <v>26</v>
      </c>
      <c r="H20" s="46" t="s">
        <v>32</v>
      </c>
      <c r="I20" s="47" t="s">
        <v>27</v>
      </c>
    </row>
    <row r="21" spans="1:9" x14ac:dyDescent="0.2">
      <c r="A21" s="48" t="s">
        <v>28</v>
      </c>
      <c r="B21" s="49">
        <v>259915</v>
      </c>
      <c r="C21" s="50">
        <f>B21/B23</f>
        <v>0.22995059753624675</v>
      </c>
      <c r="D21" s="49">
        <v>55118</v>
      </c>
      <c r="E21" s="50">
        <f>D21/D23</f>
        <v>0.44980332631510228</v>
      </c>
      <c r="F21" s="49">
        <v>737</v>
      </c>
      <c r="G21" s="50">
        <f>F21/F23</f>
        <v>0.87738095238095237</v>
      </c>
      <c r="H21" s="49">
        <f>B21+D21+F21</f>
        <v>315770</v>
      </c>
      <c r="I21" s="50">
        <f>H21/H23</f>
        <v>0.25187327608348503</v>
      </c>
    </row>
    <row r="22" spans="1:9" x14ac:dyDescent="0.2">
      <c r="A22" s="48" t="s">
        <v>29</v>
      </c>
      <c r="B22" s="51">
        <v>870393</v>
      </c>
      <c r="C22" s="50">
        <f>B22/B23</f>
        <v>0.7700494024637532</v>
      </c>
      <c r="D22" s="51">
        <v>67420</v>
      </c>
      <c r="E22" s="50">
        <f>D22/D23</f>
        <v>0.55019667368489777</v>
      </c>
      <c r="F22" s="51">
        <v>103</v>
      </c>
      <c r="G22" s="50">
        <f>F22/F23</f>
        <v>0.12261904761904761</v>
      </c>
      <c r="H22" s="51">
        <f>B22+D22+F22</f>
        <v>937916</v>
      </c>
      <c r="I22" s="50">
        <f>H22/H23</f>
        <v>0.74812672391651502</v>
      </c>
    </row>
    <row r="23" spans="1:9" x14ac:dyDescent="0.2">
      <c r="A23" s="48" t="s">
        <v>6</v>
      </c>
      <c r="B23" s="52">
        <f>SUM(B21:B22)</f>
        <v>1130308</v>
      </c>
      <c r="C23" s="53"/>
      <c r="D23" s="52">
        <f>SUM(D21:D22)</f>
        <v>122538</v>
      </c>
      <c r="E23" s="53"/>
      <c r="F23" s="52">
        <f>SUM(F21:F22)</f>
        <v>840</v>
      </c>
      <c r="G23" s="53"/>
      <c r="H23" s="52">
        <f>SUM(H21:H22)</f>
        <v>1253686</v>
      </c>
      <c r="I23" s="53"/>
    </row>
    <row r="24" spans="1:9" x14ac:dyDescent="0.2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2">
      <c r="A25" s="54" t="s">
        <v>33</v>
      </c>
      <c r="B25" s="54"/>
      <c r="C25" s="54"/>
      <c r="D25" s="54"/>
      <c r="E25" s="54"/>
      <c r="F25" s="54"/>
      <c r="G25" s="54"/>
      <c r="H25" s="54"/>
      <c r="I25" s="54"/>
    </row>
    <row r="26" spans="1:9" x14ac:dyDescent="0.2">
      <c r="A26" s="54" t="s">
        <v>34</v>
      </c>
      <c r="B26" s="54"/>
      <c r="C26" s="54"/>
      <c r="D26" s="54"/>
      <c r="E26" s="54"/>
      <c r="F26" s="54"/>
      <c r="G26" s="54"/>
      <c r="H26" s="54"/>
      <c r="I26" s="54"/>
    </row>
    <row r="27" spans="1:9" x14ac:dyDescent="0.2">
      <c r="A27" s="12"/>
      <c r="B27" s="12"/>
      <c r="C27" s="12"/>
      <c r="D27" s="12"/>
      <c r="E27" s="12"/>
      <c r="F27" s="12"/>
      <c r="G27" s="12"/>
      <c r="H27" s="12"/>
      <c r="I27" s="12"/>
    </row>
    <row r="28" spans="1:9" x14ac:dyDescent="0.2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" x14ac:dyDescent="0.25">
      <c r="A29" s="12"/>
      <c r="B29" s="42" t="s">
        <v>35</v>
      </c>
      <c r="C29" s="42"/>
      <c r="D29" s="42"/>
      <c r="E29" s="42"/>
      <c r="F29" s="42"/>
      <c r="G29" s="42"/>
      <c r="H29" s="42"/>
      <c r="I29" s="42"/>
    </row>
    <row r="30" spans="1:9" ht="15" x14ac:dyDescent="0.25">
      <c r="A30" s="12"/>
      <c r="B30" s="44" t="s">
        <v>36</v>
      </c>
      <c r="C30" s="45"/>
      <c r="D30" s="44" t="s">
        <v>37</v>
      </c>
      <c r="E30" s="45"/>
      <c r="F30" s="44" t="s">
        <v>38</v>
      </c>
      <c r="G30" s="45"/>
      <c r="H30" s="44" t="s">
        <v>13</v>
      </c>
      <c r="I30" s="45"/>
    </row>
    <row r="31" spans="1:9" ht="15" x14ac:dyDescent="0.25">
      <c r="A31" s="12"/>
      <c r="B31" s="46" t="s">
        <v>32</v>
      </c>
      <c r="C31" s="47" t="s">
        <v>26</v>
      </c>
      <c r="D31" s="46" t="s">
        <v>32</v>
      </c>
      <c r="E31" s="47" t="s">
        <v>26</v>
      </c>
      <c r="F31" s="46" t="s">
        <v>32</v>
      </c>
      <c r="G31" s="47" t="s">
        <v>26</v>
      </c>
      <c r="H31" s="46" t="s">
        <v>32</v>
      </c>
      <c r="I31" s="47" t="s">
        <v>27</v>
      </c>
    </row>
    <row r="32" spans="1:9" x14ac:dyDescent="0.2">
      <c r="A32" s="12" t="s">
        <v>39</v>
      </c>
      <c r="B32" s="49">
        <f>'REC Program Detail'!B21</f>
        <v>11425</v>
      </c>
      <c r="C32" s="50">
        <f>B34/B23</f>
        <v>1.3318493720295707E-2</v>
      </c>
      <c r="D32" s="49">
        <f>'REC Program Detail'!C21</f>
        <v>161</v>
      </c>
      <c r="E32" s="50">
        <f>D32/D23</f>
        <v>1.3138781439227015E-3</v>
      </c>
      <c r="F32" s="49">
        <f>'REC Program Detail'!C18</f>
        <v>1</v>
      </c>
      <c r="G32" s="50">
        <f>F32/(D23+F23)</f>
        <v>8.105172721230689E-6</v>
      </c>
      <c r="H32" s="49">
        <f>B32+D32+F32</f>
        <v>11587</v>
      </c>
      <c r="I32" s="50">
        <f>H32/H23</f>
        <v>9.2423461696150393E-3</v>
      </c>
    </row>
    <row r="33" spans="1:9" x14ac:dyDescent="0.2">
      <c r="A33" s="12" t="s">
        <v>40</v>
      </c>
      <c r="B33" s="51">
        <f>'REC Program Detail'!B27</f>
        <v>3629</v>
      </c>
      <c r="C33" s="50">
        <f>B33/B23</f>
        <v>3.2106293151955042E-3</v>
      </c>
      <c r="D33" s="51">
        <f>'REC Program Detail'!C27</f>
        <v>101</v>
      </c>
      <c r="E33" s="50">
        <f>D33/D23</f>
        <v>8.242341151316326E-4</v>
      </c>
      <c r="F33" s="51">
        <f>'REC Program Detail'!C24</f>
        <v>0</v>
      </c>
      <c r="G33" s="50">
        <f>F33/(D23+F23)</f>
        <v>0</v>
      </c>
      <c r="H33" s="51">
        <f>B33+D33+F33</f>
        <v>3730</v>
      </c>
      <c r="I33" s="50">
        <f>H33/H23</f>
        <v>2.9752266516496154E-3</v>
      </c>
    </row>
    <row r="34" spans="1:9" x14ac:dyDescent="0.2">
      <c r="A34" s="12" t="s">
        <v>41</v>
      </c>
      <c r="B34" s="52">
        <f>SUM(B32:B33)</f>
        <v>15054</v>
      </c>
      <c r="C34" s="53"/>
      <c r="D34" s="52">
        <f>SUM(D32:D33)</f>
        <v>262</v>
      </c>
      <c r="E34" s="53"/>
      <c r="F34" s="52">
        <f>SUM(F32:F33)</f>
        <v>1</v>
      </c>
      <c r="G34" s="53"/>
      <c r="H34" s="52">
        <f>SUM(H32:H33)</f>
        <v>15317</v>
      </c>
      <c r="I34" s="53"/>
    </row>
    <row r="35" spans="1:9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2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6.5" x14ac:dyDescent="0.2">
      <c r="A37" s="54" t="s">
        <v>86</v>
      </c>
      <c r="B37" s="54"/>
      <c r="C37" s="54"/>
      <c r="D37" s="54"/>
      <c r="E37" s="54"/>
      <c r="F37" s="54"/>
      <c r="G37" s="54"/>
      <c r="H37" s="54"/>
      <c r="I37" s="54"/>
    </row>
    <row r="38" spans="1:9" ht="16.5" x14ac:dyDescent="0.2">
      <c r="A38" s="54" t="s">
        <v>87</v>
      </c>
      <c r="B38" s="54"/>
      <c r="C38" s="54"/>
      <c r="D38" s="54"/>
      <c r="E38" s="54"/>
      <c r="F38" s="54"/>
      <c r="G38" s="54"/>
      <c r="H38" s="54"/>
      <c r="I38" s="54"/>
    </row>
    <row r="39" spans="1:9" x14ac:dyDescent="0.2">
      <c r="A39" s="12"/>
      <c r="B39" s="12"/>
      <c r="C39" s="12"/>
      <c r="D39" s="12"/>
      <c r="E39" s="12"/>
      <c r="F39" s="12"/>
      <c r="G39" s="12"/>
      <c r="H39" s="12"/>
      <c r="I39" s="12"/>
    </row>
  </sheetData>
  <mergeCells count="26">
    <mergeCell ref="A25:I25"/>
    <mergeCell ref="A26:I26"/>
    <mergeCell ref="B18:I18"/>
    <mergeCell ref="A37:I37"/>
    <mergeCell ref="A38:I38"/>
    <mergeCell ref="B19:C19"/>
    <mergeCell ref="D19:E19"/>
    <mergeCell ref="F19:G19"/>
    <mergeCell ref="H19:I19"/>
    <mergeCell ref="B30:C30"/>
    <mergeCell ref="D30:E30"/>
    <mergeCell ref="F30:G30"/>
    <mergeCell ref="H30:I30"/>
    <mergeCell ref="B29:I29"/>
    <mergeCell ref="A1:I1"/>
    <mergeCell ref="A3:I3"/>
    <mergeCell ref="A4:I4"/>
    <mergeCell ref="A5:I5"/>
    <mergeCell ref="A2:I2"/>
    <mergeCell ref="B7:I7"/>
    <mergeCell ref="B8:C8"/>
    <mergeCell ref="D8:E8"/>
    <mergeCell ref="F8:G8"/>
    <mergeCell ref="H8:I8"/>
    <mergeCell ref="A14:I14"/>
    <mergeCell ref="A15:I15"/>
  </mergeCells>
  <pageMargins left="0.7" right="0.7" top="0.75" bottom="0.75" header="0.3" footer="0.3"/>
  <pageSetup scale="73" fitToHeight="0" orientation="portrait"/>
  <headerFooter>
    <oddFooter>&amp;CPAge &amp;P of &amp;N</oddFooter>
  </headerFooter>
  <ignoredErrors>
    <ignoredError sqref="H10:H11 H21:H22 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F52"/>
  <sheetViews>
    <sheetView workbookViewId="0">
      <selection activeCell="H1" sqref="H1"/>
    </sheetView>
  </sheetViews>
  <sheetFormatPr defaultRowHeight="14.25" x14ac:dyDescent="0.2"/>
  <cols>
    <col min="1" max="1" width="5.140625" style="21" customWidth="1"/>
    <col min="2" max="2" width="48" style="21" bestFit="1" customWidth="1"/>
    <col min="3" max="6" width="15.7109375" style="21" customWidth="1"/>
    <col min="7" max="16384" width="9.140625" style="21"/>
  </cols>
  <sheetData>
    <row r="1" spans="1:6" ht="18" customHeight="1" x14ac:dyDescent="0.2">
      <c r="A1" s="31" t="s">
        <v>0</v>
      </c>
      <c r="B1" s="31"/>
      <c r="C1" s="31"/>
      <c r="D1" s="31"/>
      <c r="E1" s="31"/>
      <c r="F1" s="31"/>
    </row>
    <row r="2" spans="1:6" ht="18" customHeight="1" x14ac:dyDescent="0.2">
      <c r="A2" s="31" t="s">
        <v>1</v>
      </c>
      <c r="B2" s="31"/>
      <c r="C2" s="31"/>
      <c r="D2" s="31"/>
      <c r="E2" s="31"/>
      <c r="F2" s="31"/>
    </row>
    <row r="3" spans="1:6" ht="18" customHeight="1" x14ac:dyDescent="0.2">
      <c r="A3" s="31" t="s">
        <v>2</v>
      </c>
      <c r="B3" s="31"/>
      <c r="C3" s="31"/>
      <c r="D3" s="31"/>
      <c r="E3" s="31"/>
      <c r="F3" s="31"/>
    </row>
    <row r="4" spans="1:6" ht="18" customHeight="1" x14ac:dyDescent="0.2">
      <c r="A4" s="31" t="str">
        <f>'Smry Load Customer'!A5:F5</f>
        <v>Data as of November 30, 2019</v>
      </c>
      <c r="B4" s="31"/>
      <c r="C4" s="31"/>
      <c r="D4" s="31"/>
      <c r="E4" s="31"/>
      <c r="F4" s="31"/>
    </row>
    <row r="5" spans="1:6" x14ac:dyDescent="0.2">
      <c r="A5" s="1"/>
      <c r="B5" s="2"/>
      <c r="C5" s="3"/>
      <c r="D5" s="3"/>
      <c r="E5" s="4"/>
      <c r="F5" s="4"/>
    </row>
    <row r="6" spans="1:6" ht="15" x14ac:dyDescent="0.2">
      <c r="A6" s="5"/>
      <c r="B6" s="6"/>
      <c r="C6" s="33" t="s">
        <v>3</v>
      </c>
      <c r="D6" s="34"/>
      <c r="E6" s="34"/>
      <c r="F6" s="35"/>
    </row>
    <row r="7" spans="1:6" ht="30" x14ac:dyDescent="0.2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</row>
    <row r="8" spans="1:6" ht="15" x14ac:dyDescent="0.25">
      <c r="A8" s="7">
        <v>1</v>
      </c>
      <c r="B8" s="9" t="s">
        <v>45</v>
      </c>
      <c r="C8" s="29">
        <v>540</v>
      </c>
      <c r="D8" s="30">
        <v>672</v>
      </c>
      <c r="E8" s="37">
        <f>IF(SUM(C8:D8)=0,"",SUM(C8:D8))</f>
        <v>1212</v>
      </c>
      <c r="F8" s="38">
        <f>IF(E8="","",E8/$E$48)</f>
        <v>3.8382366912626279E-3</v>
      </c>
    </row>
    <row r="9" spans="1:6" ht="15" x14ac:dyDescent="0.25">
      <c r="A9" s="7">
        <v>2</v>
      </c>
      <c r="B9" s="9" t="s">
        <v>46</v>
      </c>
      <c r="C9" s="29">
        <v>1882</v>
      </c>
      <c r="D9" s="30">
        <v>4211</v>
      </c>
      <c r="E9" s="37">
        <f t="shared" ref="E9:E46" si="0">IF(SUM(C9:D9)=0,"",SUM(C9:D9))</f>
        <v>6093</v>
      </c>
      <c r="F9" s="38">
        <f>IF(E9="","",E9/$E$48)</f>
        <v>1.9295689900877221E-2</v>
      </c>
    </row>
    <row r="10" spans="1:6" ht="15" x14ac:dyDescent="0.25">
      <c r="A10" s="7">
        <v>3</v>
      </c>
      <c r="B10" s="11" t="s">
        <v>47</v>
      </c>
      <c r="C10" s="29">
        <v>24537</v>
      </c>
      <c r="D10" s="30">
        <v>3094</v>
      </c>
      <c r="E10" s="37">
        <f t="shared" si="0"/>
        <v>27631</v>
      </c>
      <c r="F10" s="38">
        <f>IF(E10="","",E10/$E$48)</f>
        <v>8.7503562719701042E-2</v>
      </c>
    </row>
    <row r="11" spans="1:6" ht="15" x14ac:dyDescent="0.25">
      <c r="A11" s="7">
        <v>4</v>
      </c>
      <c r="B11" s="9" t="s">
        <v>48</v>
      </c>
      <c r="C11" s="29">
        <v>0</v>
      </c>
      <c r="D11" s="30">
        <v>43</v>
      </c>
      <c r="E11" s="37">
        <f t="shared" si="0"/>
        <v>43</v>
      </c>
      <c r="F11" s="38">
        <f>IF(E11="","",E11/$E$48)</f>
        <v>1.3617506412895463E-4</v>
      </c>
    </row>
    <row r="12" spans="1:6" ht="15" x14ac:dyDescent="0.25">
      <c r="A12" s="7">
        <v>5</v>
      </c>
      <c r="B12" s="9" t="s">
        <v>49</v>
      </c>
      <c r="C12" s="29">
        <v>205</v>
      </c>
      <c r="D12" s="30">
        <v>4899</v>
      </c>
      <c r="E12" s="37">
        <f t="shared" si="0"/>
        <v>5104</v>
      </c>
      <c r="F12" s="38">
        <f>IF(E12="","",E12/$E$48)</f>
        <v>1.6163663425911263E-2</v>
      </c>
    </row>
    <row r="13" spans="1:6" ht="15" x14ac:dyDescent="0.25">
      <c r="A13" s="7">
        <v>6</v>
      </c>
      <c r="B13" s="12" t="s">
        <v>50</v>
      </c>
      <c r="C13" s="29">
        <v>256</v>
      </c>
      <c r="D13" s="30">
        <v>210</v>
      </c>
      <c r="E13" s="37">
        <f t="shared" si="0"/>
        <v>466</v>
      </c>
      <c r="F13" s="38">
        <f>IF(E13="","",E13/$E$48)</f>
        <v>1.4757576717230895E-3</v>
      </c>
    </row>
    <row r="14" spans="1:6" ht="15" x14ac:dyDescent="0.25">
      <c r="A14" s="7">
        <v>7</v>
      </c>
      <c r="B14" s="9" t="s">
        <v>51</v>
      </c>
      <c r="C14" s="29">
        <v>1075</v>
      </c>
      <c r="D14" s="30">
        <v>36</v>
      </c>
      <c r="E14" s="37">
        <f t="shared" si="0"/>
        <v>1111</v>
      </c>
      <c r="F14" s="38">
        <f>IF(E14="","",E14/$E$48)</f>
        <v>3.518383633657409E-3</v>
      </c>
    </row>
    <row r="15" spans="1:6" ht="15" x14ac:dyDescent="0.25">
      <c r="A15" s="7">
        <v>8</v>
      </c>
      <c r="B15" s="9" t="s">
        <v>52</v>
      </c>
      <c r="C15" s="29">
        <v>15610</v>
      </c>
      <c r="D15" s="30">
        <v>1217</v>
      </c>
      <c r="E15" s="37">
        <f t="shared" si="0"/>
        <v>16827</v>
      </c>
      <c r="F15" s="38">
        <f>IF(E15="","",E15/$E$48)</f>
        <v>5.3288786141812081E-2</v>
      </c>
    </row>
    <row r="16" spans="1:6" ht="15" x14ac:dyDescent="0.25">
      <c r="A16" s="7">
        <v>9</v>
      </c>
      <c r="B16" s="9" t="s">
        <v>53</v>
      </c>
      <c r="C16" s="29">
        <v>1986</v>
      </c>
      <c r="D16" s="30">
        <v>638</v>
      </c>
      <c r="E16" s="37">
        <f t="shared" si="0"/>
        <v>2624</v>
      </c>
      <c r="F16" s="38">
        <f>IF(E16="","",E16/$E$48)</f>
        <v>8.3098457738227192E-3</v>
      </c>
    </row>
    <row r="17" spans="1:6" ht="15" x14ac:dyDescent="0.25">
      <c r="A17" s="7">
        <v>10</v>
      </c>
      <c r="B17" s="9" t="s">
        <v>54</v>
      </c>
      <c r="C17" s="29">
        <v>2154</v>
      </c>
      <c r="D17" s="30">
        <v>10032</v>
      </c>
      <c r="E17" s="37">
        <f t="shared" si="0"/>
        <v>12186</v>
      </c>
      <c r="F17" s="38">
        <f>IF(E17="","",E17/$E$48)</f>
        <v>3.8591379801754443E-2</v>
      </c>
    </row>
    <row r="18" spans="1:6" ht="15" x14ac:dyDescent="0.25">
      <c r="A18" s="7">
        <v>11</v>
      </c>
      <c r="B18" s="12" t="s">
        <v>55</v>
      </c>
      <c r="C18" s="29">
        <v>0</v>
      </c>
      <c r="D18" s="30">
        <v>1</v>
      </c>
      <c r="E18" s="37">
        <f t="shared" si="0"/>
        <v>1</v>
      </c>
      <c r="F18" s="38">
        <f>IF(E18="","",E18/$E$48)</f>
        <v>3.1668619564873169E-6</v>
      </c>
    </row>
    <row r="19" spans="1:6" ht="15" x14ac:dyDescent="0.25">
      <c r="A19" s="7">
        <v>12</v>
      </c>
      <c r="B19" s="9" t="s">
        <v>56</v>
      </c>
      <c r="C19" s="29">
        <v>24977</v>
      </c>
      <c r="D19" s="30">
        <v>1974</v>
      </c>
      <c r="E19" s="37">
        <f t="shared" si="0"/>
        <v>26951</v>
      </c>
      <c r="F19" s="38">
        <f>IF(E19="","",E19/$E$48)</f>
        <v>8.5350096589289673E-2</v>
      </c>
    </row>
    <row r="20" spans="1:6" ht="15" x14ac:dyDescent="0.25">
      <c r="A20" s="7">
        <v>13</v>
      </c>
      <c r="B20" s="12" t="s">
        <v>57</v>
      </c>
      <c r="C20" s="29">
        <v>1151</v>
      </c>
      <c r="D20" s="30">
        <v>8423</v>
      </c>
      <c r="E20" s="37">
        <f t="shared" si="0"/>
        <v>9574</v>
      </c>
      <c r="F20" s="38">
        <f>IF(E20="","",E20/$E$48)</f>
        <v>3.0319536371409571E-2</v>
      </c>
    </row>
    <row r="21" spans="1:6" ht="15" x14ac:dyDescent="0.25">
      <c r="A21" s="7">
        <v>14</v>
      </c>
      <c r="B21" s="9" t="s">
        <v>58</v>
      </c>
      <c r="C21" s="29">
        <v>30572</v>
      </c>
      <c r="D21" s="30">
        <v>3689</v>
      </c>
      <c r="E21" s="37">
        <f t="shared" si="0"/>
        <v>34261</v>
      </c>
      <c r="F21" s="38">
        <f>IF(E21="","",E21/$E$48)</f>
        <v>0.10849985749121195</v>
      </c>
    </row>
    <row r="22" spans="1:6" ht="15" x14ac:dyDescent="0.25">
      <c r="A22" s="7">
        <v>15</v>
      </c>
      <c r="B22" s="9" t="s">
        <v>59</v>
      </c>
      <c r="C22" s="29">
        <v>15867</v>
      </c>
      <c r="D22" s="30">
        <v>736</v>
      </c>
      <c r="E22" s="37">
        <f t="shared" si="0"/>
        <v>16603</v>
      </c>
      <c r="F22" s="38">
        <f>IF(E22="","",E22/$E$48)</f>
        <v>5.2579409063558923E-2</v>
      </c>
    </row>
    <row r="23" spans="1:6" ht="15" x14ac:dyDescent="0.25">
      <c r="A23" s="7">
        <v>16</v>
      </c>
      <c r="B23" s="9" t="s">
        <v>60</v>
      </c>
      <c r="C23" s="29">
        <v>10</v>
      </c>
      <c r="D23" s="30">
        <v>484</v>
      </c>
      <c r="E23" s="37">
        <f t="shared" si="0"/>
        <v>494</v>
      </c>
      <c r="F23" s="38">
        <f>IF(E23="","",E23/$E$48)</f>
        <v>1.5644298065047345E-3</v>
      </c>
    </row>
    <row r="24" spans="1:6" ht="15" x14ac:dyDescent="0.25">
      <c r="A24" s="7">
        <v>17</v>
      </c>
      <c r="B24" s="9" t="s">
        <v>61</v>
      </c>
      <c r="C24" s="29">
        <v>7</v>
      </c>
      <c r="D24" s="30">
        <v>60</v>
      </c>
      <c r="E24" s="37">
        <f t="shared" si="0"/>
        <v>67</v>
      </c>
      <c r="F24" s="38">
        <f>IF(E24="","",E24/$E$48)</f>
        <v>2.1217975108465023E-4</v>
      </c>
    </row>
    <row r="25" spans="1:6" ht="15" x14ac:dyDescent="0.25">
      <c r="A25" s="7">
        <v>18</v>
      </c>
      <c r="B25" s="9" t="s">
        <v>62</v>
      </c>
      <c r="C25" s="29">
        <v>1480</v>
      </c>
      <c r="D25" s="30">
        <v>226</v>
      </c>
      <c r="E25" s="37">
        <f t="shared" si="0"/>
        <v>1706</v>
      </c>
      <c r="F25" s="38">
        <f>IF(E25="","",E25/$E$48)</f>
        <v>5.4026664977673625E-3</v>
      </c>
    </row>
    <row r="26" spans="1:6" ht="15" x14ac:dyDescent="0.25">
      <c r="A26" s="7">
        <v>19</v>
      </c>
      <c r="B26" s="12" t="s">
        <v>63</v>
      </c>
      <c r="C26" s="29">
        <v>171</v>
      </c>
      <c r="D26" s="30">
        <v>0</v>
      </c>
      <c r="E26" s="37">
        <f t="shared" si="0"/>
        <v>171</v>
      </c>
      <c r="F26" s="38">
        <f>IF(E26="","",E26/$E$48)</f>
        <v>5.4153339455933114E-4</v>
      </c>
    </row>
    <row r="27" spans="1:6" ht="15" x14ac:dyDescent="0.25">
      <c r="A27" s="7">
        <v>20</v>
      </c>
      <c r="B27" s="9" t="s">
        <v>64</v>
      </c>
      <c r="C27" s="29">
        <v>623</v>
      </c>
      <c r="D27" s="30">
        <v>4138</v>
      </c>
      <c r="E27" s="37">
        <f t="shared" si="0"/>
        <v>4761</v>
      </c>
      <c r="F27" s="38">
        <f>IF(E27="","",E27/$E$48)</f>
        <v>1.5077429774836115E-2</v>
      </c>
    </row>
    <row r="28" spans="1:6" ht="15" x14ac:dyDescent="0.25">
      <c r="A28" s="7">
        <v>21</v>
      </c>
      <c r="B28" s="9" t="s">
        <v>65</v>
      </c>
      <c r="C28" s="29">
        <v>1308</v>
      </c>
      <c r="D28" s="30">
        <v>451</v>
      </c>
      <c r="E28" s="37">
        <f t="shared" si="0"/>
        <v>1759</v>
      </c>
      <c r="F28" s="38">
        <f>IF(E28="","",E28/$E$48)</f>
        <v>5.5705101814611897E-3</v>
      </c>
    </row>
    <row r="29" spans="1:6" ht="15" x14ac:dyDescent="0.25">
      <c r="A29" s="7">
        <v>22</v>
      </c>
      <c r="B29" s="9" t="s">
        <v>66</v>
      </c>
      <c r="C29" s="29">
        <v>11076</v>
      </c>
      <c r="D29" s="30">
        <v>1145</v>
      </c>
      <c r="E29" s="37">
        <f t="shared" si="0"/>
        <v>12221</v>
      </c>
      <c r="F29" s="38">
        <f>IF(E29="","",E29/$E$48)</f>
        <v>3.8702219970231495E-2</v>
      </c>
    </row>
    <row r="30" spans="1:6" ht="15" x14ac:dyDescent="0.25">
      <c r="A30" s="7">
        <v>23</v>
      </c>
      <c r="B30" s="9" t="s">
        <v>67</v>
      </c>
      <c r="C30" s="29">
        <v>2592</v>
      </c>
      <c r="D30" s="30">
        <v>98</v>
      </c>
      <c r="E30" s="37">
        <f t="shared" si="0"/>
        <v>2690</v>
      </c>
      <c r="F30" s="38">
        <f>IF(E30="","",E30/$E$48)</f>
        <v>8.5188586629508824E-3</v>
      </c>
    </row>
    <row r="31" spans="1:6" ht="15" x14ac:dyDescent="0.25">
      <c r="A31" s="7">
        <v>24</v>
      </c>
      <c r="B31" s="12" t="s">
        <v>68</v>
      </c>
      <c r="C31" s="29">
        <v>1070</v>
      </c>
      <c r="D31" s="30">
        <v>247</v>
      </c>
      <c r="E31" s="37">
        <f t="shared" si="0"/>
        <v>1317</v>
      </c>
      <c r="F31" s="38">
        <f>IF(E31="","",E31/$E$48)</f>
        <v>4.1707571966937964E-3</v>
      </c>
    </row>
    <row r="32" spans="1:6" ht="15" x14ac:dyDescent="0.25">
      <c r="A32" s="7">
        <v>25</v>
      </c>
      <c r="B32" s="9" t="s">
        <v>69</v>
      </c>
      <c r="C32" s="29">
        <v>42</v>
      </c>
      <c r="D32" s="30">
        <v>10</v>
      </c>
      <c r="E32" s="37">
        <f t="shared" si="0"/>
        <v>52</v>
      </c>
      <c r="F32" s="38">
        <f>IF(E32="","",E32/$E$48)</f>
        <v>1.6467682173734047E-4</v>
      </c>
    </row>
    <row r="33" spans="1:6" ht="15" x14ac:dyDescent="0.25">
      <c r="A33" s="7">
        <v>26</v>
      </c>
      <c r="B33" s="39" t="s">
        <v>70</v>
      </c>
      <c r="C33" s="29">
        <v>1490</v>
      </c>
      <c r="D33" s="30">
        <v>1178</v>
      </c>
      <c r="E33" s="37">
        <f t="shared" si="0"/>
        <v>2668</v>
      </c>
      <c r="F33" s="38">
        <f>IF(E33="","",E33/$E$48)</f>
        <v>8.4491876999081613E-3</v>
      </c>
    </row>
    <row r="34" spans="1:6" ht="15" x14ac:dyDescent="0.25">
      <c r="A34" s="7">
        <v>27</v>
      </c>
      <c r="B34" s="9" t="s">
        <v>71</v>
      </c>
      <c r="C34" s="29">
        <v>15815</v>
      </c>
      <c r="D34" s="30">
        <v>595</v>
      </c>
      <c r="E34" s="37">
        <f t="shared" si="0"/>
        <v>16410</v>
      </c>
      <c r="F34" s="38">
        <f>IF(E34="","",E34/$E$48)</f>
        <v>5.1968204705956866E-2</v>
      </c>
    </row>
    <row r="35" spans="1:6" ht="15" x14ac:dyDescent="0.25">
      <c r="A35" s="7">
        <v>28</v>
      </c>
      <c r="B35" s="9" t="s">
        <v>72</v>
      </c>
      <c r="C35" s="29">
        <v>3386</v>
      </c>
      <c r="D35" s="30">
        <v>1093</v>
      </c>
      <c r="E35" s="37">
        <f t="shared" si="0"/>
        <v>4479</v>
      </c>
      <c r="F35" s="38">
        <f>IF(E35="","",E35/$E$48)</f>
        <v>1.4184374703106692E-2</v>
      </c>
    </row>
    <row r="36" spans="1:6" ht="15" x14ac:dyDescent="0.25">
      <c r="A36" s="7">
        <v>29</v>
      </c>
      <c r="B36" s="9" t="s">
        <v>73</v>
      </c>
      <c r="C36" s="29">
        <v>25957</v>
      </c>
      <c r="D36" s="30">
        <v>1942</v>
      </c>
      <c r="E36" s="37">
        <f t="shared" si="0"/>
        <v>27899</v>
      </c>
      <c r="F36" s="38">
        <f>IF(E36="","",E36/$E$48)</f>
        <v>8.8352281724039652E-2</v>
      </c>
    </row>
    <row r="37" spans="1:6" ht="15" x14ac:dyDescent="0.25">
      <c r="A37" s="7">
        <v>30</v>
      </c>
      <c r="B37" s="9" t="s">
        <v>74</v>
      </c>
      <c r="C37" s="29">
        <v>285</v>
      </c>
      <c r="D37" s="30">
        <v>69</v>
      </c>
      <c r="E37" s="37">
        <f t="shared" si="0"/>
        <v>354</v>
      </c>
      <c r="F37" s="38">
        <f>IF(E37="","",E37/$E$48)</f>
        <v>1.1210691325965101E-3</v>
      </c>
    </row>
    <row r="38" spans="1:6" ht="15" x14ac:dyDescent="0.25">
      <c r="A38" s="7">
        <v>31</v>
      </c>
      <c r="B38" s="13" t="s">
        <v>75</v>
      </c>
      <c r="C38" s="29">
        <v>8406</v>
      </c>
      <c r="D38" s="30">
        <v>357</v>
      </c>
      <c r="E38" s="37">
        <f t="shared" si="0"/>
        <v>8763</v>
      </c>
      <c r="F38" s="38">
        <f>IF(E38="","",E38/$E$48)</f>
        <v>2.7751211324698356E-2</v>
      </c>
    </row>
    <row r="39" spans="1:6" ht="15" x14ac:dyDescent="0.25">
      <c r="A39" s="7">
        <v>32</v>
      </c>
      <c r="B39" s="9" t="s">
        <v>76</v>
      </c>
      <c r="C39" s="29">
        <v>4497</v>
      </c>
      <c r="D39" s="30">
        <v>341</v>
      </c>
      <c r="E39" s="37">
        <f t="shared" si="0"/>
        <v>4838</v>
      </c>
      <c r="F39" s="38">
        <f>IF(E39="","",E39/$E$48)</f>
        <v>1.5321278145485638E-2</v>
      </c>
    </row>
    <row r="40" spans="1:6" ht="15" x14ac:dyDescent="0.25">
      <c r="A40" s="7">
        <v>33</v>
      </c>
      <c r="B40" s="12" t="s">
        <v>77</v>
      </c>
      <c r="C40" s="29">
        <v>0</v>
      </c>
      <c r="D40" s="30">
        <v>31</v>
      </c>
      <c r="E40" s="37">
        <f t="shared" si="0"/>
        <v>31</v>
      </c>
      <c r="F40" s="38">
        <f>IF(E40="","",E40/$E$48)</f>
        <v>9.8172720651106818E-5</v>
      </c>
    </row>
    <row r="41" spans="1:6" ht="15" x14ac:dyDescent="0.25">
      <c r="A41" s="7">
        <v>34</v>
      </c>
      <c r="B41" s="9" t="s">
        <v>78</v>
      </c>
      <c r="C41" s="29">
        <v>3559</v>
      </c>
      <c r="D41" s="30">
        <v>193</v>
      </c>
      <c r="E41" s="37">
        <f t="shared" si="0"/>
        <v>3752</v>
      </c>
      <c r="F41" s="38">
        <f>IF(E41="","",E41/$E$48)</f>
        <v>1.1882066060740413E-2</v>
      </c>
    </row>
    <row r="42" spans="1:6" ht="15" x14ac:dyDescent="0.25">
      <c r="A42" s="7">
        <v>35</v>
      </c>
      <c r="B42" s="9" t="s">
        <v>79</v>
      </c>
      <c r="C42" s="29">
        <v>32588</v>
      </c>
      <c r="D42" s="30">
        <v>602</v>
      </c>
      <c r="E42" s="37">
        <f t="shared" si="0"/>
        <v>33190</v>
      </c>
      <c r="F42" s="38">
        <f>IF(E42="","",E42/$E$48)</f>
        <v>0.10510814833581404</v>
      </c>
    </row>
    <row r="43" spans="1:6" ht="15" x14ac:dyDescent="0.25">
      <c r="A43" s="7">
        <v>36</v>
      </c>
      <c r="B43" s="12" t="s">
        <v>80</v>
      </c>
      <c r="C43" s="29">
        <v>17770</v>
      </c>
      <c r="D43" s="30">
        <v>1706</v>
      </c>
      <c r="E43" s="37">
        <f t="shared" si="0"/>
        <v>19476</v>
      </c>
      <c r="F43" s="38">
        <f>IF(E43="","",E43/$E$48)</f>
        <v>6.1677803464546981E-2</v>
      </c>
    </row>
    <row r="44" spans="1:6" ht="15" x14ac:dyDescent="0.25">
      <c r="A44" s="7">
        <v>37</v>
      </c>
      <c r="B44" s="9" t="s">
        <v>81</v>
      </c>
      <c r="C44" s="29">
        <v>2536</v>
      </c>
      <c r="D44" s="30">
        <v>393</v>
      </c>
      <c r="E44" s="37">
        <f t="shared" si="0"/>
        <v>2929</v>
      </c>
      <c r="F44" s="38">
        <f>IF(E44="","",E44/$E$48)</f>
        <v>9.2757386705513509E-3</v>
      </c>
    </row>
    <row r="45" spans="1:6" ht="15" x14ac:dyDescent="0.25">
      <c r="A45" s="7">
        <v>38</v>
      </c>
      <c r="B45" s="9" t="s">
        <v>82</v>
      </c>
      <c r="C45" s="29">
        <v>53</v>
      </c>
      <c r="D45" s="30">
        <v>37</v>
      </c>
      <c r="E45" s="37">
        <f t="shared" si="0"/>
        <v>90</v>
      </c>
      <c r="F45" s="38">
        <f>IF(E45="","",E45/$E$48)</f>
        <v>2.850175760838585E-4</v>
      </c>
    </row>
    <row r="46" spans="1:6" ht="15" x14ac:dyDescent="0.25">
      <c r="A46" s="7">
        <v>39</v>
      </c>
      <c r="B46" s="9" t="s">
        <v>83</v>
      </c>
      <c r="C46" s="29">
        <v>4382</v>
      </c>
      <c r="D46" s="30">
        <v>584</v>
      </c>
      <c r="E46" s="37">
        <f t="shared" si="0"/>
        <v>4966</v>
      </c>
      <c r="F46" s="38">
        <f>IF(E46="","",E46/$E$48)</f>
        <v>1.5726636475916014E-2</v>
      </c>
    </row>
    <row r="47" spans="1:6" ht="15" x14ac:dyDescent="0.25">
      <c r="A47" s="10"/>
      <c r="B47" s="9"/>
      <c r="C47" s="29"/>
      <c r="D47" s="30"/>
      <c r="E47" s="40"/>
      <c r="F47" s="38"/>
    </row>
    <row r="48" spans="1:6" ht="15" x14ac:dyDescent="0.25">
      <c r="A48" s="14"/>
      <c r="B48" s="15" t="s">
        <v>7</v>
      </c>
      <c r="C48" s="37">
        <f>SUM(C8:C46)</f>
        <v>259915</v>
      </c>
      <c r="D48" s="37">
        <f>SUM(D8:D46)</f>
        <v>55855</v>
      </c>
      <c r="E48" s="37">
        <f>SUM(E8:E46)</f>
        <v>315770</v>
      </c>
      <c r="F48" s="41">
        <f>SUM(F8:F46)</f>
        <v>1.0000000000000002</v>
      </c>
    </row>
    <row r="49" spans="1:6" ht="15" x14ac:dyDescent="0.25">
      <c r="A49" s="16"/>
      <c r="B49" s="17"/>
      <c r="C49" s="18"/>
      <c r="D49" s="18"/>
      <c r="E49" s="19"/>
      <c r="F49" s="20"/>
    </row>
    <row r="50" spans="1:6" x14ac:dyDescent="0.2">
      <c r="A50" s="32" t="s">
        <v>8</v>
      </c>
      <c r="B50" s="32"/>
      <c r="C50" s="32"/>
      <c r="D50" s="32"/>
      <c r="E50" s="32"/>
      <c r="F50" s="32"/>
    </row>
    <row r="51" spans="1:6" x14ac:dyDescent="0.2">
      <c r="A51" s="32" t="s">
        <v>9</v>
      </c>
      <c r="B51" s="32"/>
      <c r="C51" s="32"/>
      <c r="D51" s="32"/>
      <c r="E51" s="32"/>
      <c r="F51" s="32"/>
    </row>
    <row r="52" spans="1:6" x14ac:dyDescent="0.2">
      <c r="A52" s="32" t="s">
        <v>10</v>
      </c>
      <c r="B52" s="32"/>
      <c r="C52" s="32"/>
      <c r="D52" s="32"/>
      <c r="E52" s="32"/>
      <c r="F52" s="32"/>
    </row>
  </sheetData>
  <mergeCells count="8">
    <mergeCell ref="A50:F50"/>
    <mergeCell ref="A51:F51"/>
    <mergeCell ref="A52:F52"/>
    <mergeCell ref="A1:F1"/>
    <mergeCell ref="A2:F2"/>
    <mergeCell ref="A3:F3"/>
    <mergeCell ref="A4:F4"/>
    <mergeCell ref="C6:F6"/>
  </mergeCells>
  <printOptions horizontalCentered="1" verticalCentered="1"/>
  <pageMargins left="0.25" right="0.25" top="0.25" bottom="0.5" header="0.3" footer="0.25"/>
  <pageSetup scale="69" orientation="portrait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8"/>
  <sheetViews>
    <sheetView zoomScale="90" zoomScaleNormal="90" workbookViewId="0">
      <selection activeCell="G1" sqref="G1"/>
    </sheetView>
  </sheetViews>
  <sheetFormatPr defaultRowHeight="14.25" x14ac:dyDescent="0.2"/>
  <cols>
    <col min="1" max="1" width="41.7109375" style="21" bestFit="1" customWidth="1"/>
    <col min="2" max="4" width="15.7109375" style="21" customWidth="1"/>
    <col min="5" max="16384" width="9.140625" style="21"/>
  </cols>
  <sheetData>
    <row r="1" spans="1:4" ht="18" customHeight="1" x14ac:dyDescent="0.2">
      <c r="A1" s="31" t="s">
        <v>0</v>
      </c>
      <c r="B1" s="31"/>
      <c r="C1" s="31"/>
      <c r="D1" s="31"/>
    </row>
    <row r="2" spans="1:4" ht="18" customHeight="1" x14ac:dyDescent="0.2">
      <c r="A2" s="31" t="s">
        <v>1</v>
      </c>
      <c r="B2" s="31"/>
      <c r="C2" s="31"/>
      <c r="D2" s="31"/>
    </row>
    <row r="3" spans="1:4" ht="18" customHeight="1" x14ac:dyDescent="0.2">
      <c r="A3" s="31" t="s">
        <v>2</v>
      </c>
      <c r="B3" s="31"/>
      <c r="C3" s="31"/>
      <c r="D3" s="31"/>
    </row>
    <row r="4" spans="1:4" ht="18" customHeight="1" x14ac:dyDescent="0.2">
      <c r="A4" s="31" t="str">
        <f>'Smry Load Customer'!A5:F5</f>
        <v>Data as of November 30, 2019</v>
      </c>
      <c r="B4" s="31"/>
      <c r="C4" s="31"/>
      <c r="D4" s="31"/>
    </row>
    <row r="5" spans="1:4" x14ac:dyDescent="0.2">
      <c r="A5" s="57"/>
      <c r="B5" s="57"/>
      <c r="C5" s="16"/>
      <c r="D5" s="16"/>
    </row>
    <row r="6" spans="1:4" ht="44.25" customHeight="1" x14ac:dyDescent="0.2">
      <c r="A6" s="28" t="s">
        <v>16</v>
      </c>
      <c r="B6" s="23" t="s">
        <v>4</v>
      </c>
      <c r="C6" s="22" t="s">
        <v>5</v>
      </c>
      <c r="D6" s="22" t="s">
        <v>13</v>
      </c>
    </row>
    <row r="7" spans="1:4" x14ac:dyDescent="0.2">
      <c r="A7" s="24" t="s">
        <v>21</v>
      </c>
      <c r="B7" s="55">
        <v>746</v>
      </c>
      <c r="C7" s="56">
        <v>30</v>
      </c>
      <c r="D7" s="58">
        <f>SUM(B7:C7)</f>
        <v>776</v>
      </c>
    </row>
    <row r="8" spans="1:4" x14ac:dyDescent="0.2">
      <c r="A8" s="24" t="s">
        <v>14</v>
      </c>
      <c r="B8" s="55">
        <v>9511</v>
      </c>
      <c r="C8" s="56">
        <v>126</v>
      </c>
      <c r="D8" s="58">
        <f t="shared" ref="D8:D9" si="0">SUM(B8:C8)</f>
        <v>9637</v>
      </c>
    </row>
    <row r="9" spans="1:4" x14ac:dyDescent="0.2">
      <c r="A9" s="25" t="s">
        <v>6</v>
      </c>
      <c r="B9" s="58">
        <f>IF(SUM(B7:B8)=0,0,SUM(B7:B8))</f>
        <v>10257</v>
      </c>
      <c r="C9" s="58">
        <f>IF(SUM(C7:C8)=0,0,SUM(C7:C8))</f>
        <v>156</v>
      </c>
      <c r="D9" s="58">
        <f t="shared" si="0"/>
        <v>10413</v>
      </c>
    </row>
    <row r="10" spans="1:4" x14ac:dyDescent="0.2">
      <c r="A10" s="26"/>
      <c r="B10" s="27"/>
      <c r="C10" s="27"/>
      <c r="D10" s="27"/>
    </row>
    <row r="11" spans="1:4" ht="38.25" x14ac:dyDescent="0.2">
      <c r="A11" s="28" t="s">
        <v>17</v>
      </c>
      <c r="B11" s="23" t="s">
        <v>4</v>
      </c>
      <c r="C11" s="22" t="s">
        <v>5</v>
      </c>
      <c r="D11" s="22" t="s">
        <v>13</v>
      </c>
    </row>
    <row r="12" spans="1:4" x14ac:dyDescent="0.2">
      <c r="A12" s="24" t="s">
        <v>43</v>
      </c>
      <c r="B12" s="55">
        <v>0</v>
      </c>
      <c r="C12" s="56">
        <v>1</v>
      </c>
      <c r="D12" s="58">
        <f>SUM(B12:C12)</f>
        <v>1</v>
      </c>
    </row>
    <row r="13" spans="1:4" x14ac:dyDescent="0.2">
      <c r="A13" s="24" t="s">
        <v>21</v>
      </c>
      <c r="B13" s="55">
        <v>24</v>
      </c>
      <c r="C13" s="56">
        <v>0</v>
      </c>
      <c r="D13" s="58">
        <f t="shared" ref="D13:D15" si="1">SUM(B13:C13)</f>
        <v>24</v>
      </c>
    </row>
    <row r="14" spans="1:4" x14ac:dyDescent="0.2">
      <c r="A14" s="24" t="s">
        <v>14</v>
      </c>
      <c r="B14" s="55">
        <v>1144</v>
      </c>
      <c r="C14" s="56">
        <v>4</v>
      </c>
      <c r="D14" s="58">
        <f t="shared" si="1"/>
        <v>1148</v>
      </c>
    </row>
    <row r="15" spans="1:4" x14ac:dyDescent="0.2">
      <c r="A15" s="25" t="s">
        <v>6</v>
      </c>
      <c r="B15" s="58">
        <f>SUM(B12:B14)</f>
        <v>1168</v>
      </c>
      <c r="C15" s="58">
        <f>SUM(C12:C14)</f>
        <v>5</v>
      </c>
      <c r="D15" s="58">
        <f t="shared" si="1"/>
        <v>1173</v>
      </c>
    </row>
    <row r="16" spans="1:4" x14ac:dyDescent="0.2">
      <c r="A16" s="26"/>
      <c r="B16" s="27"/>
      <c r="C16" s="27"/>
      <c r="D16" s="27"/>
    </row>
    <row r="17" spans="1:4" ht="38.25" x14ac:dyDescent="0.2">
      <c r="A17" s="28" t="s">
        <v>18</v>
      </c>
      <c r="B17" s="23" t="s">
        <v>4</v>
      </c>
      <c r="C17" s="22" t="s">
        <v>5</v>
      </c>
      <c r="D17" s="22" t="s">
        <v>13</v>
      </c>
    </row>
    <row r="18" spans="1:4" x14ac:dyDescent="0.2">
      <c r="A18" s="24" t="s">
        <v>43</v>
      </c>
      <c r="B18" s="55">
        <f>B12</f>
        <v>0</v>
      </c>
      <c r="C18" s="55">
        <f>C12</f>
        <v>1</v>
      </c>
      <c r="D18" s="58">
        <f>SUM(B18:C18)</f>
        <v>1</v>
      </c>
    </row>
    <row r="19" spans="1:4" x14ac:dyDescent="0.2">
      <c r="A19" s="24" t="s">
        <v>21</v>
      </c>
      <c r="B19" s="55">
        <f>IF(B7+B13=0,0,B7+B13)</f>
        <v>770</v>
      </c>
      <c r="C19" s="56">
        <f>IF(C7+C13=0,0,C7+C13)</f>
        <v>30</v>
      </c>
      <c r="D19" s="58">
        <f>SUM(B19:C19)</f>
        <v>800</v>
      </c>
    </row>
    <row r="20" spans="1:4" x14ac:dyDescent="0.2">
      <c r="A20" s="24" t="s">
        <v>14</v>
      </c>
      <c r="B20" s="55">
        <f>IF(B8+B14=0,0,B8+B14)</f>
        <v>10655</v>
      </c>
      <c r="C20" s="56">
        <f>IF(C8+C14=0,0,C8+C14)</f>
        <v>130</v>
      </c>
      <c r="D20" s="58">
        <f t="shared" ref="D20:D21" si="2">SUM(B20:C20)</f>
        <v>10785</v>
      </c>
    </row>
    <row r="21" spans="1:4" x14ac:dyDescent="0.2">
      <c r="A21" s="25" t="s">
        <v>6</v>
      </c>
      <c r="B21" s="58">
        <f>SUM(B18:B20)</f>
        <v>11425</v>
      </c>
      <c r="C21" s="58">
        <f>SUM(C18:C20)</f>
        <v>161</v>
      </c>
      <c r="D21" s="58">
        <f t="shared" si="2"/>
        <v>11586</v>
      </c>
    </row>
    <row r="22" spans="1:4" x14ac:dyDescent="0.2">
      <c r="A22" s="26"/>
      <c r="B22" s="27"/>
      <c r="C22" s="27"/>
      <c r="D22" s="27"/>
    </row>
    <row r="23" spans="1:4" ht="38.25" x14ac:dyDescent="0.2">
      <c r="A23" s="28" t="s">
        <v>19</v>
      </c>
      <c r="B23" s="22" t="s">
        <v>4</v>
      </c>
      <c r="C23" s="22" t="str">
        <f>C6</f>
        <v>Business</v>
      </c>
      <c r="D23" s="22" t="s">
        <v>13</v>
      </c>
    </row>
    <row r="24" spans="1:4" x14ac:dyDescent="0.2">
      <c r="A24" s="24" t="s">
        <v>43</v>
      </c>
      <c r="B24" s="55">
        <v>0</v>
      </c>
      <c r="C24" s="55">
        <v>0</v>
      </c>
      <c r="D24" s="58">
        <f>SUM(B24:C24)</f>
        <v>0</v>
      </c>
    </row>
    <row r="25" spans="1:4" x14ac:dyDescent="0.2">
      <c r="A25" s="24" t="s">
        <v>21</v>
      </c>
      <c r="B25" s="55">
        <v>907</v>
      </c>
      <c r="C25" s="55">
        <v>6</v>
      </c>
      <c r="D25" s="58">
        <f>SUM(B25:C25)</f>
        <v>913</v>
      </c>
    </row>
    <row r="26" spans="1:4" x14ac:dyDescent="0.2">
      <c r="A26" s="24" t="s">
        <v>14</v>
      </c>
      <c r="B26" s="55">
        <v>2722</v>
      </c>
      <c r="C26" s="55">
        <v>95</v>
      </c>
      <c r="D26" s="58">
        <f t="shared" ref="D26:D27" si="3">SUM(B26:C26)</f>
        <v>2817</v>
      </c>
    </row>
    <row r="27" spans="1:4" x14ac:dyDescent="0.2">
      <c r="A27" s="25" t="str">
        <f>A1</f>
        <v>CL&amp;P dba Eversource Energy</v>
      </c>
      <c r="B27" s="58">
        <f>SUM(B24:B26)</f>
        <v>3629</v>
      </c>
      <c r="C27" s="58">
        <f>SUM(C24:C26)</f>
        <v>101</v>
      </c>
      <c r="D27" s="58">
        <f t="shared" si="3"/>
        <v>3730</v>
      </c>
    </row>
    <row r="28" spans="1:4" x14ac:dyDescent="0.2">
      <c r="A28" s="3"/>
      <c r="B28" s="3"/>
      <c r="C28" s="3"/>
      <c r="D28" s="3"/>
    </row>
    <row r="29" spans="1:4" ht="38.25" x14ac:dyDescent="0.2">
      <c r="A29" s="28" t="s">
        <v>20</v>
      </c>
      <c r="B29" s="22" t="s">
        <v>4</v>
      </c>
      <c r="C29" s="22" t="str">
        <f>C6</f>
        <v>Business</v>
      </c>
      <c r="D29" s="22" t="s">
        <v>13</v>
      </c>
    </row>
    <row r="30" spans="1:4" x14ac:dyDescent="0.2">
      <c r="A30" s="24" t="s">
        <v>43</v>
      </c>
      <c r="B30" s="55">
        <f>B18+B24</f>
        <v>0</v>
      </c>
      <c r="C30" s="55">
        <f>C18+C24</f>
        <v>1</v>
      </c>
      <c r="D30" s="58">
        <f>SUM(B30:C30)</f>
        <v>1</v>
      </c>
    </row>
    <row r="31" spans="1:4" x14ac:dyDescent="0.2">
      <c r="A31" s="24" t="s">
        <v>21</v>
      </c>
      <c r="B31" s="55">
        <f>SUM(B19+B25)</f>
        <v>1677</v>
      </c>
      <c r="C31" s="55">
        <f>SUM(C19+C25)</f>
        <v>36</v>
      </c>
      <c r="D31" s="58">
        <f t="shared" ref="D31:D33" si="4">SUM(B31:C31)</f>
        <v>1713</v>
      </c>
    </row>
    <row r="32" spans="1:4" x14ac:dyDescent="0.2">
      <c r="A32" s="24" t="s">
        <v>14</v>
      </c>
      <c r="B32" s="55">
        <f>SUM(B20+B26)</f>
        <v>13377</v>
      </c>
      <c r="C32" s="55">
        <f>SUM(C20+C26)</f>
        <v>225</v>
      </c>
      <c r="D32" s="58">
        <f t="shared" si="4"/>
        <v>13602</v>
      </c>
    </row>
    <row r="33" spans="1:4" x14ac:dyDescent="0.2">
      <c r="A33" s="25" t="str">
        <f>A1</f>
        <v>CL&amp;P dba Eversource Energy</v>
      </c>
      <c r="B33" s="58">
        <f>SUM(B30:B32)</f>
        <v>15054</v>
      </c>
      <c r="C33" s="58">
        <f>SUM(C30:C32)</f>
        <v>262</v>
      </c>
      <c r="D33" s="58">
        <f t="shared" si="4"/>
        <v>15316</v>
      </c>
    </row>
    <row r="34" spans="1:4" x14ac:dyDescent="0.2">
      <c r="A34" s="2"/>
      <c r="B34" s="3"/>
      <c r="C34" s="3"/>
      <c r="D34" s="2"/>
    </row>
    <row r="35" spans="1:4" x14ac:dyDescent="0.2">
      <c r="A35" s="36" t="str">
        <f>"In summary, "&amp;TEXT($D$9,"0,00")&amp; " of Eversource's customers are participating in the Community Energy CTCleanEnergyOptions Program"</f>
        <v>In summary, 10,413 of Eversource's customers are participating in the Community Energy CTCleanEnergyOptions Program</v>
      </c>
      <c r="B35" s="36"/>
      <c r="C35" s="36"/>
      <c r="D35" s="36"/>
    </row>
    <row r="36" spans="1:4" x14ac:dyDescent="0.2">
      <c r="A36" s="36" t="str">
        <f>"In summary, "&amp;TEXT($D$27,"0,00")&amp; " of Eversource's customers are participating in the Sterling Planet - Renewable Energy Certificate"</f>
        <v>In summary, 3,730 of Eversource's customers are participating in the Sterling Planet - Renewable Energy Certificate</v>
      </c>
      <c r="B36" s="36"/>
      <c r="C36" s="36"/>
      <c r="D36" s="36"/>
    </row>
    <row r="37" spans="1:4" x14ac:dyDescent="0.2">
      <c r="A37" s="36" t="str">
        <f>"In summary, "&amp;TEXT($D$33,"0,00")&amp; " of Eversource's customers are participating in all REC Programs"</f>
        <v>In summary, 15,316 of Eversource's customers are participating in all REC Programs</v>
      </c>
      <c r="B37" s="36"/>
      <c r="C37" s="36"/>
      <c r="D37" s="36"/>
    </row>
    <row r="38" spans="1:4" x14ac:dyDescent="0.2">
      <c r="A38" s="36" t="s">
        <v>15</v>
      </c>
      <c r="B38" s="36"/>
      <c r="C38" s="36"/>
      <c r="D38" s="36"/>
    </row>
  </sheetData>
  <mergeCells count="8">
    <mergeCell ref="A38:D38"/>
    <mergeCell ref="A1:D1"/>
    <mergeCell ref="A2:D2"/>
    <mergeCell ref="A3:D3"/>
    <mergeCell ref="A4:D4"/>
    <mergeCell ref="A35:D35"/>
    <mergeCell ref="A36:D36"/>
    <mergeCell ref="A37:D37"/>
  </mergeCells>
  <printOptions horizontalCentered="1" verticalCentered="1"/>
  <pageMargins left="0.25" right="0.25" top="0.25" bottom="0.25" header="0.3" footer="0.3"/>
  <pageSetup orientation="portrait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Smry Load Customer</vt:lpstr>
      <vt:lpstr>Suppliers</vt:lpstr>
      <vt:lpstr>REC Program Detail</vt:lpstr>
      <vt:lpstr>'REC Program Detail'!Print_Area</vt:lpstr>
      <vt:lpstr>'Smry Load Customer'!Print_Area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2019-02-19T17:18:26Z</cp:lastPrinted>
  <dcterms:created xsi:type="dcterms:W3CDTF">2019-01-04T17:35:12Z</dcterms:created>
  <dcterms:modified xsi:type="dcterms:W3CDTF">2019-12-11T13:07:07Z</dcterms:modified>
</cp:coreProperties>
</file>