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upplier Services\Dockets CT PURA\06-10-22 Monthly Compition Reports\DPUC Competition Report\2018\"/>
    </mc:Choice>
  </mc:AlternateContent>
  <xr:revisionPtr revIDLastSave="0" documentId="10_ncr:100000_{9CCB8A11-821F-414D-85A9-1CC5616E1C8A}" xr6:coauthVersionLast="31" xr6:coauthVersionMax="31" xr10:uidLastSave="{00000000-0000-0000-0000-000000000000}"/>
  <bookViews>
    <workbookView xWindow="0" yWindow="0" windowWidth="28800" windowHeight="12210" xr2:uid="{59B81824-FA4B-4373-8C98-5C1DD09AF937}"/>
  </bookViews>
  <sheets>
    <sheet name="Smry Load Customer" sheetId="1" r:id="rId1"/>
    <sheet name="Suppliers" sheetId="2" r:id="rId2"/>
    <sheet name="REC Program Detail" sheetId="3" r:id="rId3"/>
  </sheets>
  <definedNames>
    <definedName name="_xlnm.Print_Area" localSheetId="2">'REC Program Detail'!$A$1:$D$35</definedName>
    <definedName name="_xlnm.Print_Area" localSheetId="1">Suppliers!$A$1:$F$59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2" l="1"/>
  <c r="F50" i="2"/>
  <c r="F51" i="2"/>
  <c r="F52" i="2"/>
  <c r="E51" i="2"/>
  <c r="E54" i="2" s="1"/>
  <c r="E52" i="2"/>
  <c r="D54" i="2"/>
  <c r="C54" i="2"/>
  <c r="H22" i="1" l="1"/>
  <c r="H21" i="1"/>
  <c r="H23" i="1" s="1"/>
  <c r="H11" i="1"/>
  <c r="H10" i="1"/>
  <c r="F23" i="1"/>
  <c r="G22" i="1" s="1"/>
  <c r="D23" i="1"/>
  <c r="E21" i="1" s="1"/>
  <c r="B23" i="1"/>
  <c r="F12" i="1"/>
  <c r="G11" i="1" s="1"/>
  <c r="D12" i="1"/>
  <c r="E11" i="1" s="1"/>
  <c r="B12" i="1"/>
  <c r="C11" i="1" s="1"/>
  <c r="G10" i="1" l="1"/>
  <c r="E10" i="1"/>
  <c r="H12" i="1"/>
  <c r="I11" i="1" s="1"/>
  <c r="G32" i="1"/>
  <c r="G33" i="1"/>
  <c r="C10" i="1"/>
  <c r="F34" i="1"/>
  <c r="I22" i="1"/>
  <c r="I21" i="1"/>
  <c r="C21" i="1"/>
  <c r="C22" i="1"/>
  <c r="E22" i="1"/>
  <c r="G21" i="1"/>
  <c r="I10" i="1" l="1"/>
  <c r="B24" i="3"/>
  <c r="B33" i="1" s="1"/>
  <c r="B9" i="3"/>
  <c r="B14" i="3"/>
  <c r="C33" i="1" l="1"/>
  <c r="A4" i="3"/>
  <c r="A4" i="2"/>
  <c r="A29" i="3"/>
  <c r="C26" i="3"/>
  <c r="A24" i="3"/>
  <c r="D22" i="3"/>
  <c r="C21" i="3"/>
  <c r="C14" i="3"/>
  <c r="D14" i="3" s="1"/>
  <c r="B18" i="3"/>
  <c r="C9" i="3"/>
  <c r="D9" i="3" s="1"/>
  <c r="C18" i="3" l="1"/>
  <c r="C28" i="3" s="1"/>
  <c r="D13" i="3"/>
  <c r="D23" i="3"/>
  <c r="B28" i="3"/>
  <c r="C24" i="3"/>
  <c r="D7" i="3"/>
  <c r="D12" i="3"/>
  <c r="B17" i="3"/>
  <c r="C17" i="3"/>
  <c r="D8" i="3"/>
  <c r="D24" i="3" l="1"/>
  <c r="A32" i="3" s="1"/>
  <c r="D33" i="1"/>
  <c r="D18" i="3"/>
  <c r="D28" i="3" s="1"/>
  <c r="B19" i="3"/>
  <c r="B27" i="3"/>
  <c r="B29" i="3" s="1"/>
  <c r="A31" i="3"/>
  <c r="D17" i="3"/>
  <c r="C27" i="3"/>
  <c r="C29" i="3" s="1"/>
  <c r="C19" i="3"/>
  <c r="D32" i="1" s="1"/>
  <c r="E32" i="1" l="1"/>
  <c r="D34" i="1"/>
  <c r="E33" i="1"/>
  <c r="H33" i="1"/>
  <c r="I33" i="1" s="1"/>
  <c r="D19" i="3"/>
  <c r="B32" i="1"/>
  <c r="D27" i="3"/>
  <c r="D29" i="3" s="1"/>
  <c r="A33" i="3" s="1"/>
  <c r="B34" i="1" l="1"/>
  <c r="C32" i="1" s="1"/>
  <c r="H32" i="1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H34" i="1" l="1"/>
  <c r="I32" i="1"/>
  <c r="F23" i="2" l="1"/>
  <c r="F48" i="2"/>
  <c r="F17" i="2"/>
  <c r="F44" i="2"/>
  <c r="F9" i="2"/>
  <c r="F46" i="2"/>
  <c r="F31" i="2"/>
  <c r="F33" i="2"/>
  <c r="F10" i="2"/>
  <c r="F26" i="2"/>
  <c r="F25" i="2"/>
  <c r="F39" i="2"/>
  <c r="F49" i="2"/>
  <c r="F34" i="2"/>
  <c r="F42" i="2"/>
  <c r="F41" i="2"/>
  <c r="F47" i="2"/>
  <c r="F11" i="2"/>
  <c r="F13" i="2"/>
  <c r="F18" i="2"/>
  <c r="F29" i="2"/>
  <c r="F8" i="2"/>
  <c r="F35" i="2"/>
  <c r="F37" i="2"/>
  <c r="F15" i="2"/>
  <c r="F43" i="2"/>
  <c r="F45" i="2"/>
  <c r="F16" i="2"/>
  <c r="F19" i="2"/>
  <c r="F12" i="2"/>
  <c r="F21" i="2"/>
  <c r="F14" i="2"/>
  <c r="F24" i="2"/>
  <c r="F27" i="2"/>
  <c r="F20" i="2"/>
  <c r="F22" i="2"/>
  <c r="F32" i="2"/>
  <c r="F28" i="2"/>
  <c r="F30" i="2"/>
  <c r="F40" i="2"/>
  <c r="F36" i="2"/>
  <c r="F38" i="2"/>
</calcChain>
</file>

<file path=xl/sharedStrings.xml><?xml version="1.0" encoding="utf-8"?>
<sst xmlns="http://schemas.openxmlformats.org/spreadsheetml/2006/main" count="152" uniqueCount="93">
  <si>
    <t>CL&amp;P dba Eversource Energy</t>
  </si>
  <si>
    <t>Electric Suppliers - MWh Load &amp; Customer Count Data</t>
  </si>
  <si>
    <t>Compliance Filing for Docket No. 06-10-22</t>
  </si>
  <si>
    <t>Customer Count by Class</t>
  </si>
  <si>
    <t>Residential</t>
  </si>
  <si>
    <t>Business</t>
  </si>
  <si>
    <t>Total</t>
  </si>
  <si>
    <t>Total All Suppliers</t>
  </si>
  <si>
    <t>SS = Standard Service;  LRS = Last Resort Service</t>
  </si>
  <si>
    <t>*The MWh load is cumulative for the calendar month (1 MWh = 1,000 kWh)</t>
  </si>
  <si>
    <t>*The customer counts are as of month end and do not reflect pending enrollments.</t>
  </si>
  <si>
    <t>% of Supplier
Customers</t>
  </si>
  <si>
    <t>Electric Suppliers</t>
  </si>
  <si>
    <t>Total Eversource Territory</t>
  </si>
  <si>
    <t>100 % Option</t>
  </si>
  <si>
    <t>* The customer counts are as of month end and do not reflect pending enrollments.</t>
  </si>
  <si>
    <t>Community Energy
CT Clean Energy Options Program</t>
  </si>
  <si>
    <t>3Degrees
CT Clean Energy Options Program</t>
  </si>
  <si>
    <t>Total
CT Clean Energy Options Program</t>
  </si>
  <si>
    <t>Sterling Planet
Renewable Energy Certificates</t>
  </si>
  <si>
    <t>Total
All Rec Options</t>
  </si>
  <si>
    <t>50 % Option</t>
  </si>
  <si>
    <t>Residential - SS</t>
  </si>
  <si>
    <t>Business - SS</t>
  </si>
  <si>
    <t>Business - LRS</t>
  </si>
  <si>
    <t>MWh</t>
  </si>
  <si>
    <t>% of Class</t>
  </si>
  <si>
    <t>% of Total</t>
  </si>
  <si>
    <t>Suppliers</t>
  </si>
  <si>
    <t>Eversource</t>
  </si>
  <si>
    <t>As the above table shows, 863,756 MWh, or 54.5% of Eversource's total load is served by electric suppliers</t>
  </si>
  <si>
    <t>while 721,679 MWh, or 45.5% of the load is provided under Standard Service or Last Resort service through Eversource.</t>
  </si>
  <si>
    <t>Customers</t>
  </si>
  <si>
    <t>As the above table shows, 328,554 of Eversource's total customers, or 26.3% are served by electric suppliers</t>
  </si>
  <si>
    <t>while 918,724 or 73.7% of the customers continue to receive Standard Service or Last Resort service through Eversource.</t>
  </si>
  <si>
    <t>Customer Count - REC Programs</t>
  </si>
  <si>
    <t xml:space="preserve">Residential </t>
  </si>
  <si>
    <t xml:space="preserve">Business </t>
  </si>
  <si>
    <t>Business - &lt; 50% Option</t>
  </si>
  <si>
    <t>Total CCEO</t>
  </si>
  <si>
    <t>REC Only</t>
  </si>
  <si>
    <t>Total All REC's</t>
  </si>
  <si>
    <t>1 Load is cumulative for the calendar month (1 MWh = 1,000 kWh)</t>
  </si>
  <si>
    <t>2 Customer counts are as of the date shown and do not reflect pending enrollments.</t>
  </si>
  <si>
    <t>Summary Data</t>
  </si>
  <si>
    <t>AEQUITAS ENERGY, INC</t>
  </si>
  <si>
    <t>AGERA ENERGY, LLC</t>
  </si>
  <si>
    <t>AMBIT ENERGY, LLC</t>
  </si>
  <si>
    <t>ATLANTIC ENERGY MA, LLC</t>
  </si>
  <si>
    <t>BLUEROCK ENERGY, INC</t>
  </si>
  <si>
    <t>CALPINE ENERGY SOLUTIONS</t>
  </si>
  <si>
    <t>CHAMPION ENERGY SERVICES</t>
  </si>
  <si>
    <t>CHOICE ENERGY</t>
  </si>
  <si>
    <t>CLEARVIEW ELECTRIC</t>
  </si>
  <si>
    <t>CONNECTICUT GAS &amp; ELECTRIC INC</t>
  </si>
  <si>
    <t>CONSTELLATION ENERGY POWER SOURCE,</t>
  </si>
  <si>
    <t>CONSTELLATION NEWENERGY C&amp;I</t>
  </si>
  <si>
    <t>CONSTELLATION NEWENERGY RES</t>
  </si>
  <si>
    <t>DIRECT ENERGY BUSINESS, LLC</t>
  </si>
  <si>
    <t>DIRECT ENERGY SERVICES, LLC</t>
  </si>
  <si>
    <t>DISCOUNT POWER INC</t>
  </si>
  <si>
    <t>EDF ENERGY SERVICES, LLC</t>
  </si>
  <si>
    <t>ELIGO ENERGY CT, LLC</t>
  </si>
  <si>
    <t>ENERGY PLUS HOLDINGS LLC</t>
  </si>
  <si>
    <t>ENERGY REWARDS</t>
  </si>
  <si>
    <t>ENGIE RESOURCES</t>
  </si>
  <si>
    <t>FIRST POINT POWER, LLC</t>
  </si>
  <si>
    <t>GREAT EASTERN ENERGY</t>
  </si>
  <si>
    <t>HIKO ENERGY, LLC</t>
  </si>
  <si>
    <t>LIBERTY POWER HOLDINGS LLC</t>
  </si>
  <si>
    <t>MAJOR ENERGY ELECTRIC SERVICES, LLC</t>
  </si>
  <si>
    <t>MEGA ENERGY OF NEW ENGLAND LLC</t>
  </si>
  <si>
    <t>NATIONAL GAS &amp; ELECTRIC, LLC</t>
  </si>
  <si>
    <t>NEXTERA ENERGY SERVICES CONN</t>
  </si>
  <si>
    <t>NORTH AMERICAN POWER AND GAS LLC</t>
  </si>
  <si>
    <t>NRG RETAIL SOLUTIONS</t>
  </si>
  <si>
    <t>PERIGEE ENERGY, LLC</t>
  </si>
  <si>
    <t>PUBLIC POWER LLC</t>
  </si>
  <si>
    <t>SPARK ENERGY, L P</t>
  </si>
  <si>
    <t>STARION ENERGY INC</t>
  </si>
  <si>
    <t>SUNWAVE GAS AND POWER CONNECTICUT I</t>
  </si>
  <si>
    <t>TEXAS RETAIL ENERGY,LLC</t>
  </si>
  <si>
    <t>THINK ENERGY</t>
  </si>
  <si>
    <t>TOWN SQUARE ENERGY</t>
  </si>
  <si>
    <t>VERDE ENERGY USA, INC</t>
  </si>
  <si>
    <t>VIRIDIAN ENERGY, INC</t>
  </si>
  <si>
    <t>WATTIFI INC</t>
  </si>
  <si>
    <t>XOOM ENERGY CONNECTICUT LLC</t>
  </si>
  <si>
    <t>Data as of December 31, 2018</t>
  </si>
  <si>
    <t>SOUTH JERSEY ENERGY COMPANY</t>
  </si>
  <si>
    <t>TRANSCANADA POWER MARKETING LTD.</t>
  </si>
  <si>
    <r>
      <t>Customer Load - Suppliers and Eversource (MWh)</t>
    </r>
    <r>
      <rPr>
        <b/>
        <vertAlign val="superscript"/>
        <sz val="11"/>
        <rFont val="Arial"/>
        <family val="2"/>
      </rPr>
      <t xml:space="preserve"> 1</t>
    </r>
  </si>
  <si>
    <r>
      <t xml:space="preserve">Customer Count - Suppliers and Eversource </t>
    </r>
    <r>
      <rPr>
        <b/>
        <vertAlign val="superscript"/>
        <sz val="11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</si>
</sst>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name val="Arial"/>
      <family val="2"/>
    </font>
    <font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3" fontId="3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Protection="1"/>
    <xf numFmtId="0" fontId="3" fillId="2" borderId="0" xfId="0" applyFont="1" applyFill="1" applyBorder="1" applyProtection="1"/>
    <xf numFmtId="164" fontId="4" fillId="2" borderId="0" xfId="0" applyNumberFormat="1" applyFont="1" applyFill="1" applyBorder="1" applyAlignment="1" applyProtection="1">
      <alignment horizontal="center"/>
    </xf>
    <xf numFmtId="3" fontId="5" fillId="2" borderId="1" xfId="0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3" fontId="5" fillId="2" borderId="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/>
    <xf numFmtId="3" fontId="5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 applyProtection="1">
      <alignment horizontal="center"/>
      <protection locked="0"/>
    </xf>
    <xf numFmtId="164" fontId="5" fillId="2" borderId="1" xfId="1" applyNumberFormat="1" applyFont="1" applyFill="1" applyBorder="1" applyAlignment="1" applyProtection="1">
      <alignment horizontal="center"/>
    </xf>
    <xf numFmtId="0" fontId="5" fillId="2" borderId="0" xfId="0" applyFont="1" applyFill="1" applyBorder="1"/>
    <xf numFmtId="0" fontId="5" fillId="2" borderId="0" xfId="0" applyFont="1" applyFill="1"/>
    <xf numFmtId="0" fontId="5" fillId="2" borderId="5" xfId="0" applyFont="1" applyFill="1" applyBorder="1"/>
    <xf numFmtId="0" fontId="5" fillId="2" borderId="1" xfId="0" applyFont="1" applyFill="1" applyBorder="1" applyProtection="1"/>
    <xf numFmtId="3" fontId="5" fillId="2" borderId="1" xfId="0" applyNumberFormat="1" applyFont="1" applyFill="1" applyBorder="1" applyProtection="1"/>
    <xf numFmtId="0" fontId="5" fillId="2" borderId="0" xfId="0" applyFont="1" applyFill="1" applyBorder="1" applyProtection="1"/>
    <xf numFmtId="0" fontId="2" fillId="2" borderId="0" xfId="0" applyFont="1" applyFill="1" applyBorder="1" applyProtection="1"/>
    <xf numFmtId="3" fontId="5" fillId="2" borderId="0" xfId="0" applyNumberFormat="1" applyFont="1" applyFill="1" applyBorder="1" applyProtection="1"/>
    <xf numFmtId="3" fontId="2" fillId="2" borderId="0" xfId="0" applyNumberFormat="1" applyFont="1" applyFill="1" applyBorder="1" applyAlignment="1" applyProtection="1">
      <alignment horizontal="center"/>
    </xf>
    <xf numFmtId="164" fontId="5" fillId="2" borderId="0" xfId="1" applyNumberFormat="1" applyFont="1" applyFill="1" applyBorder="1" applyAlignment="1" applyProtection="1">
      <alignment horizontal="center"/>
    </xf>
    <xf numFmtId="0" fontId="6" fillId="2" borderId="0" xfId="0" applyFont="1" applyFill="1"/>
    <xf numFmtId="0" fontId="6" fillId="2" borderId="1" xfId="0" applyFont="1" applyFill="1" applyBorder="1"/>
    <xf numFmtId="0" fontId="6" fillId="2" borderId="0" xfId="2" applyFont="1" applyFill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Continuous" vertical="center"/>
    </xf>
    <xf numFmtId="0" fontId="3" fillId="2" borderId="1" xfId="0" applyFont="1" applyFill="1" applyBorder="1" applyProtection="1"/>
    <xf numFmtId="0" fontId="4" fillId="2" borderId="1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3" fontId="4" fillId="2" borderId="0" xfId="0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Protection="1"/>
    <xf numFmtId="164" fontId="5" fillId="2" borderId="4" xfId="1" applyNumberFormat="1" applyFont="1" applyFill="1" applyBorder="1" applyAlignment="1" applyProtection="1">
      <alignment horizontal="center"/>
    </xf>
    <xf numFmtId="3" fontId="5" fillId="2" borderId="3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 applyProtection="1">
      <alignment horizontal="center"/>
      <protection locked="0"/>
    </xf>
    <xf numFmtId="3" fontId="5" fillId="2" borderId="3" xfId="0" applyNumberFormat="1" applyFont="1" applyFill="1" applyBorder="1" applyAlignment="1" applyProtection="1">
      <alignment horizontal="center"/>
    </xf>
    <xf numFmtId="3" fontId="5" fillId="2" borderId="2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3" fontId="5" fillId="2" borderId="8" xfId="0" applyNumberFormat="1" applyFont="1" applyFill="1" applyBorder="1" applyAlignment="1">
      <alignment horizontal="center"/>
    </xf>
    <xf numFmtId="164" fontId="5" fillId="2" borderId="9" xfId="0" applyNumberFormat="1" applyFont="1" applyFill="1" applyBorder="1" applyAlignment="1">
      <alignment horizontal="center"/>
    </xf>
    <xf numFmtId="3" fontId="9" fillId="2" borderId="8" xfId="0" applyNumberFormat="1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0" xfId="0" applyFont="1" applyFill="1" applyProtection="1"/>
    <xf numFmtId="3" fontId="3" fillId="2" borderId="1" xfId="0" applyNumberFormat="1" applyFont="1" applyFill="1" applyBorder="1" applyAlignment="1" applyProtection="1">
      <alignment horizontal="center"/>
      <protection locked="0"/>
    </xf>
    <xf numFmtId="3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 applyProtection="1">
      <alignment horizontal="center"/>
    </xf>
    <xf numFmtId="3" fontId="4" fillId="2" borderId="1" xfId="0" applyNumberFormat="1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5" fillId="2" borderId="0" xfId="0" applyFont="1" applyFill="1" applyBorder="1" applyAlignment="1" applyProtection="1">
      <alignment horizontal="left"/>
    </xf>
    <xf numFmtId="0" fontId="7" fillId="0" borderId="0" xfId="0" applyFont="1" applyFill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1" fontId="3" fillId="2" borderId="0" xfId="0" applyNumberFormat="1" applyFont="1" applyFill="1" applyAlignment="1" applyProtection="1">
      <alignment horizontal="left"/>
    </xf>
  </cellXfs>
  <cellStyles count="3">
    <cellStyle name="Normal" xfId="0" builtinId="0"/>
    <cellStyle name="Normal 5" xfId="2" xr:uid="{E80A09D8-C05E-43BB-9B71-F823668BD030}"/>
    <cellStyle name="Percent" xfId="1" builtinId="5"/>
  </cellStyles>
  <dxfs count="0"/>
  <tableStyles count="0" defaultTableStyle="TableStyleMedium2" defaultPivotStyle="PivotStyleLight16"/>
  <colors>
    <mruColors>
      <color rgb="FFFF00FF"/>
      <color rgb="FF00FF00"/>
      <color rgb="FFFF99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F36A3-17F1-49D1-8F6A-D6C0158B1864}">
  <sheetPr>
    <pageSetUpPr fitToPage="1"/>
  </sheetPr>
  <dimension ref="A1:I38"/>
  <sheetViews>
    <sheetView tabSelected="1" zoomScale="95" zoomScaleNormal="95" workbookViewId="0">
      <selection activeCell="K3" sqref="K3"/>
    </sheetView>
  </sheetViews>
  <sheetFormatPr defaultColWidth="23" defaultRowHeight="14.25" x14ac:dyDescent="0.2"/>
  <cols>
    <col min="1" max="1" width="15.28515625" style="23" bestFit="1" customWidth="1"/>
    <col min="2" max="2" width="13.140625" style="23" bestFit="1" customWidth="1"/>
    <col min="3" max="3" width="11.5703125" style="23" bestFit="1" customWidth="1"/>
    <col min="4" max="4" width="13.140625" style="23" bestFit="1" customWidth="1"/>
    <col min="5" max="5" width="13.7109375" style="23" customWidth="1"/>
    <col min="6" max="6" width="13" style="23" customWidth="1"/>
    <col min="7" max="7" width="14.5703125" style="23" customWidth="1"/>
    <col min="8" max="8" width="14.7109375" style="23" customWidth="1"/>
    <col min="9" max="9" width="14.5703125" style="23" customWidth="1"/>
    <col min="10" max="16384" width="23" style="23"/>
  </cols>
  <sheetData>
    <row r="1" spans="1:9" ht="18" customHeight="1" x14ac:dyDescent="0.2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8" customHeight="1" x14ac:dyDescent="0.2">
      <c r="A2" s="54" t="s">
        <v>44</v>
      </c>
      <c r="B2" s="54"/>
      <c r="C2" s="54"/>
      <c r="D2" s="54"/>
      <c r="E2" s="54"/>
      <c r="F2" s="54"/>
      <c r="G2" s="54"/>
      <c r="H2" s="54"/>
      <c r="I2" s="54"/>
    </row>
    <row r="3" spans="1:9" ht="18" customHeight="1" x14ac:dyDescent="0.2">
      <c r="A3" s="54" t="s">
        <v>1</v>
      </c>
      <c r="B3" s="54"/>
      <c r="C3" s="54"/>
      <c r="D3" s="54"/>
      <c r="E3" s="54"/>
      <c r="F3" s="54"/>
      <c r="G3" s="54"/>
      <c r="H3" s="54"/>
      <c r="I3" s="54"/>
    </row>
    <row r="4" spans="1:9" ht="18" customHeight="1" x14ac:dyDescent="0.2">
      <c r="A4" s="54" t="s">
        <v>2</v>
      </c>
      <c r="B4" s="54"/>
      <c r="C4" s="54"/>
      <c r="D4" s="54"/>
      <c r="E4" s="54"/>
      <c r="F4" s="54"/>
      <c r="G4" s="54"/>
      <c r="H4" s="54"/>
      <c r="I4" s="54"/>
    </row>
    <row r="5" spans="1:9" ht="18" customHeight="1" x14ac:dyDescent="0.2">
      <c r="A5" s="54" t="s">
        <v>88</v>
      </c>
      <c r="B5" s="54"/>
      <c r="C5" s="54"/>
      <c r="D5" s="54"/>
      <c r="E5" s="54"/>
      <c r="F5" s="54"/>
      <c r="G5" s="54"/>
      <c r="H5" s="54"/>
      <c r="I5" s="54"/>
    </row>
    <row r="6" spans="1:9" x14ac:dyDescent="0.2">
      <c r="A6" s="14"/>
      <c r="B6" s="14"/>
      <c r="C6" s="14"/>
      <c r="D6" s="14"/>
      <c r="E6" s="14"/>
      <c r="F6" s="14"/>
      <c r="G6" s="14"/>
      <c r="H6" s="14"/>
      <c r="I6" s="14"/>
    </row>
    <row r="7" spans="1:9" ht="17.25" x14ac:dyDescent="0.25">
      <c r="A7" s="14"/>
      <c r="B7" s="55" t="s">
        <v>91</v>
      </c>
      <c r="C7" s="55"/>
      <c r="D7" s="55"/>
      <c r="E7" s="55"/>
      <c r="F7" s="55"/>
      <c r="G7" s="55"/>
      <c r="H7" s="55"/>
      <c r="I7" s="55"/>
    </row>
    <row r="8" spans="1:9" ht="15" x14ac:dyDescent="0.25">
      <c r="A8" s="14"/>
      <c r="B8" s="56" t="s">
        <v>22</v>
      </c>
      <c r="C8" s="57"/>
      <c r="D8" s="56" t="s">
        <v>23</v>
      </c>
      <c r="E8" s="57"/>
      <c r="F8" s="58" t="s">
        <v>24</v>
      </c>
      <c r="G8" s="59"/>
      <c r="H8" s="58" t="s">
        <v>13</v>
      </c>
      <c r="I8" s="59"/>
    </row>
    <row r="9" spans="1:9" ht="15" x14ac:dyDescent="0.25">
      <c r="A9" s="14"/>
      <c r="B9" s="41" t="s">
        <v>25</v>
      </c>
      <c r="C9" s="42" t="s">
        <v>26</v>
      </c>
      <c r="D9" s="41" t="s">
        <v>25</v>
      </c>
      <c r="E9" s="42" t="s">
        <v>26</v>
      </c>
      <c r="F9" s="41" t="s">
        <v>25</v>
      </c>
      <c r="G9" s="42" t="s">
        <v>26</v>
      </c>
      <c r="H9" s="41" t="s">
        <v>25</v>
      </c>
      <c r="I9" s="42" t="s">
        <v>27</v>
      </c>
    </row>
    <row r="10" spans="1:9" x14ac:dyDescent="0.2">
      <c r="A10" s="43" t="s">
        <v>28</v>
      </c>
      <c r="B10" s="44">
        <v>229399</v>
      </c>
      <c r="C10" s="45">
        <f>B10/B12</f>
        <v>0.25905540354209555</v>
      </c>
      <c r="D10" s="44">
        <v>384631</v>
      </c>
      <c r="E10" s="45">
        <f>D10/D12</f>
        <v>0.68798115448457442</v>
      </c>
      <c r="F10" s="44">
        <v>316906</v>
      </c>
      <c r="G10" s="45">
        <f>F10/F12</f>
        <v>0.9035044703950369</v>
      </c>
      <c r="H10" s="44">
        <f>B10+D10+F10</f>
        <v>930936</v>
      </c>
      <c r="I10" s="45">
        <f>H10/H12</f>
        <v>0.51852763674948266</v>
      </c>
    </row>
    <row r="11" spans="1:9" x14ac:dyDescent="0.2">
      <c r="A11" s="43" t="s">
        <v>29</v>
      </c>
      <c r="B11" s="46">
        <v>656122</v>
      </c>
      <c r="C11" s="45">
        <f>B11/B12</f>
        <v>0.74094459645790445</v>
      </c>
      <c r="D11" s="46">
        <v>174441</v>
      </c>
      <c r="E11" s="45">
        <f>D11/D12</f>
        <v>0.31201884551542558</v>
      </c>
      <c r="F11" s="46">
        <v>33846</v>
      </c>
      <c r="G11" s="45">
        <f>F11/F12</f>
        <v>9.6495529604963048E-2</v>
      </c>
      <c r="H11" s="46">
        <f>B11+D11+F11</f>
        <v>864409</v>
      </c>
      <c r="I11" s="45">
        <f>H11/H12</f>
        <v>0.48147236325051729</v>
      </c>
    </row>
    <row r="12" spans="1:9" x14ac:dyDescent="0.2">
      <c r="A12" s="43" t="s">
        <v>6</v>
      </c>
      <c r="B12" s="47">
        <f>SUM(B10:B11)</f>
        <v>885521</v>
      </c>
      <c r="C12" s="48"/>
      <c r="D12" s="47">
        <f>SUM(D10:D11)</f>
        <v>559072</v>
      </c>
      <c r="E12" s="48"/>
      <c r="F12" s="47">
        <f>SUM(F10:F11)</f>
        <v>350752</v>
      </c>
      <c r="G12" s="48"/>
      <c r="H12" s="47">
        <f>SUM(H10:H11)</f>
        <v>1795345</v>
      </c>
      <c r="I12" s="48"/>
    </row>
    <row r="13" spans="1:9" x14ac:dyDescent="0.2">
      <c r="A13" s="14"/>
      <c r="B13" s="14"/>
      <c r="C13" s="14"/>
      <c r="D13" s="14"/>
      <c r="E13" s="14"/>
      <c r="F13" s="14"/>
      <c r="G13" s="14"/>
      <c r="H13" s="14"/>
      <c r="I13" s="14"/>
    </row>
    <row r="14" spans="1:9" x14ac:dyDescent="0.2">
      <c r="A14" s="60" t="s">
        <v>30</v>
      </c>
      <c r="B14" s="60"/>
      <c r="C14" s="60"/>
      <c r="D14" s="60"/>
      <c r="E14" s="60"/>
      <c r="F14" s="60"/>
      <c r="G14" s="60"/>
      <c r="H14" s="60"/>
      <c r="I14" s="60"/>
    </row>
    <row r="15" spans="1:9" x14ac:dyDescent="0.2">
      <c r="A15" s="60" t="s">
        <v>31</v>
      </c>
      <c r="B15" s="60"/>
      <c r="C15" s="60"/>
      <c r="D15" s="60"/>
      <c r="E15" s="60"/>
      <c r="F15" s="60"/>
      <c r="G15" s="60"/>
      <c r="H15" s="60"/>
      <c r="I15" s="60"/>
    </row>
    <row r="16" spans="1:9" x14ac:dyDescent="0.2">
      <c r="A16" s="14"/>
      <c r="B16" s="14"/>
      <c r="C16" s="14"/>
      <c r="D16" s="14"/>
      <c r="E16" s="14"/>
      <c r="F16" s="14"/>
      <c r="G16" s="14"/>
      <c r="H16" s="14"/>
      <c r="I16" s="14"/>
    </row>
    <row r="17" spans="1:9" x14ac:dyDescent="0.2">
      <c r="A17" s="14"/>
      <c r="B17" s="14"/>
      <c r="C17" s="14"/>
      <c r="D17" s="14"/>
      <c r="E17" s="14"/>
      <c r="F17" s="14"/>
      <c r="G17" s="14"/>
      <c r="H17" s="14"/>
      <c r="I17" s="14"/>
    </row>
    <row r="18" spans="1:9" ht="17.25" x14ac:dyDescent="0.25">
      <c r="A18" s="14"/>
      <c r="B18" s="55" t="s">
        <v>92</v>
      </c>
      <c r="C18" s="55"/>
      <c r="D18" s="55"/>
      <c r="E18" s="55"/>
      <c r="F18" s="55"/>
      <c r="G18" s="55"/>
      <c r="H18" s="55"/>
      <c r="I18" s="55"/>
    </row>
    <row r="19" spans="1:9" ht="15" x14ac:dyDescent="0.25">
      <c r="A19" s="14"/>
      <c r="B19" s="58" t="s">
        <v>22</v>
      </c>
      <c r="C19" s="59"/>
      <c r="D19" s="58" t="s">
        <v>23</v>
      </c>
      <c r="E19" s="59"/>
      <c r="F19" s="58" t="s">
        <v>24</v>
      </c>
      <c r="G19" s="59"/>
      <c r="H19" s="58" t="s">
        <v>13</v>
      </c>
      <c r="I19" s="59"/>
    </row>
    <row r="20" spans="1:9" ht="15" x14ac:dyDescent="0.25">
      <c r="A20" s="14"/>
      <c r="B20" s="41" t="s">
        <v>32</v>
      </c>
      <c r="C20" s="42" t="s">
        <v>26</v>
      </c>
      <c r="D20" s="41" t="s">
        <v>32</v>
      </c>
      <c r="E20" s="42" t="s">
        <v>26</v>
      </c>
      <c r="F20" s="41" t="s">
        <v>32</v>
      </c>
      <c r="G20" s="42" t="s">
        <v>26</v>
      </c>
      <c r="H20" s="41" t="s">
        <v>32</v>
      </c>
      <c r="I20" s="42" t="s">
        <v>27</v>
      </c>
    </row>
    <row r="21" spans="1:9" x14ac:dyDescent="0.2">
      <c r="A21" s="43" t="s">
        <v>28</v>
      </c>
      <c r="B21" s="44">
        <v>269155</v>
      </c>
      <c r="C21" s="45">
        <f>B21/B23</f>
        <v>0.23901242592883662</v>
      </c>
      <c r="D21" s="44">
        <v>54149</v>
      </c>
      <c r="E21" s="45">
        <f>D21/D23</f>
        <v>0.44421929990073589</v>
      </c>
      <c r="F21" s="44">
        <v>782</v>
      </c>
      <c r="G21" s="45">
        <f>F21/F23</f>
        <v>0.88162344983089069</v>
      </c>
      <c r="H21" s="44">
        <f>B21+D21+F21</f>
        <v>324086</v>
      </c>
      <c r="I21" s="45">
        <f>H21/H23</f>
        <v>0.2594977808418148</v>
      </c>
    </row>
    <row r="22" spans="1:9" x14ac:dyDescent="0.2">
      <c r="A22" s="43" t="s">
        <v>29</v>
      </c>
      <c r="B22" s="46">
        <v>856958</v>
      </c>
      <c r="C22" s="45">
        <f>B22/B23</f>
        <v>0.76098757407116335</v>
      </c>
      <c r="D22" s="46">
        <v>67748</v>
      </c>
      <c r="E22" s="45">
        <f>D22/D23</f>
        <v>0.55578070009926417</v>
      </c>
      <c r="F22" s="46">
        <v>105</v>
      </c>
      <c r="G22" s="45">
        <f>F22/F23</f>
        <v>0.11837655016910936</v>
      </c>
      <c r="H22" s="46">
        <f>B22+D22+F22</f>
        <v>924811</v>
      </c>
      <c r="I22" s="45">
        <f>H22/H23</f>
        <v>0.74050221915818515</v>
      </c>
    </row>
    <row r="23" spans="1:9" x14ac:dyDescent="0.2">
      <c r="A23" s="43" t="s">
        <v>6</v>
      </c>
      <c r="B23" s="47">
        <f>SUM(B21:B22)</f>
        <v>1126113</v>
      </c>
      <c r="C23" s="48"/>
      <c r="D23" s="47">
        <f>SUM(D21:D22)</f>
        <v>121897</v>
      </c>
      <c r="E23" s="48"/>
      <c r="F23" s="47">
        <f>SUM(F21:F22)</f>
        <v>887</v>
      </c>
      <c r="G23" s="48"/>
      <c r="H23" s="47">
        <f>SUM(H21:H22)</f>
        <v>1248897</v>
      </c>
      <c r="I23" s="48"/>
    </row>
    <row r="24" spans="1:9" x14ac:dyDescent="0.2">
      <c r="A24" s="14"/>
      <c r="B24" s="14"/>
      <c r="C24" s="14"/>
      <c r="D24" s="14"/>
      <c r="E24" s="14"/>
      <c r="F24" s="14"/>
      <c r="G24" s="14"/>
      <c r="H24" s="14"/>
      <c r="I24" s="14"/>
    </row>
    <row r="25" spans="1:9" x14ac:dyDescent="0.2">
      <c r="A25" s="60" t="s">
        <v>33</v>
      </c>
      <c r="B25" s="60"/>
      <c r="C25" s="60"/>
      <c r="D25" s="60"/>
      <c r="E25" s="60"/>
      <c r="F25" s="60"/>
      <c r="G25" s="60"/>
      <c r="H25" s="60"/>
      <c r="I25" s="60"/>
    </row>
    <row r="26" spans="1:9" x14ac:dyDescent="0.2">
      <c r="A26" s="60" t="s">
        <v>34</v>
      </c>
      <c r="B26" s="60"/>
      <c r="C26" s="60"/>
      <c r="D26" s="60"/>
      <c r="E26" s="60"/>
      <c r="F26" s="60"/>
      <c r="G26" s="60"/>
      <c r="H26" s="60"/>
      <c r="I26" s="60"/>
    </row>
    <row r="27" spans="1:9" x14ac:dyDescent="0.2">
      <c r="A27" s="14"/>
      <c r="B27" s="14"/>
      <c r="C27" s="14"/>
      <c r="D27" s="14"/>
      <c r="E27" s="14"/>
      <c r="F27" s="14"/>
      <c r="G27" s="14"/>
      <c r="H27" s="14"/>
      <c r="I27" s="14"/>
    </row>
    <row r="28" spans="1:9" x14ac:dyDescent="0.2">
      <c r="A28" s="14"/>
      <c r="B28" s="14"/>
      <c r="C28" s="14"/>
      <c r="D28" s="14"/>
      <c r="E28" s="14"/>
      <c r="F28" s="14"/>
      <c r="G28" s="14"/>
      <c r="H28" s="14"/>
      <c r="I28" s="14"/>
    </row>
    <row r="29" spans="1:9" ht="15" x14ac:dyDescent="0.25">
      <c r="A29" s="14"/>
      <c r="B29" s="55" t="s">
        <v>35</v>
      </c>
      <c r="C29" s="55"/>
      <c r="D29" s="55"/>
      <c r="E29" s="55"/>
      <c r="F29" s="55"/>
      <c r="G29" s="55"/>
      <c r="H29" s="55"/>
      <c r="I29" s="55"/>
    </row>
    <row r="30" spans="1:9" ht="15" x14ac:dyDescent="0.25">
      <c r="A30" s="14"/>
      <c r="B30" s="58" t="s">
        <v>36</v>
      </c>
      <c r="C30" s="59"/>
      <c r="D30" s="58" t="s">
        <v>37</v>
      </c>
      <c r="E30" s="59"/>
      <c r="F30" s="58" t="s">
        <v>38</v>
      </c>
      <c r="G30" s="59"/>
      <c r="H30" s="58" t="s">
        <v>13</v>
      </c>
      <c r="I30" s="59"/>
    </row>
    <row r="31" spans="1:9" ht="15" x14ac:dyDescent="0.25">
      <c r="A31" s="14"/>
      <c r="B31" s="41" t="s">
        <v>32</v>
      </c>
      <c r="C31" s="42" t="s">
        <v>26</v>
      </c>
      <c r="D31" s="41" t="s">
        <v>32</v>
      </c>
      <c r="E31" s="42" t="s">
        <v>26</v>
      </c>
      <c r="F31" s="41" t="s">
        <v>32</v>
      </c>
      <c r="G31" s="42" t="s">
        <v>26</v>
      </c>
      <c r="H31" s="41" t="s">
        <v>32</v>
      </c>
      <c r="I31" s="42" t="s">
        <v>27</v>
      </c>
    </row>
    <row r="32" spans="1:9" x14ac:dyDescent="0.2">
      <c r="A32" s="14" t="s">
        <v>39</v>
      </c>
      <c r="B32" s="44">
        <f>'REC Program Detail'!B19</f>
        <v>12268</v>
      </c>
      <c r="C32" s="45">
        <f>B34/B23</f>
        <v>1.4312950831754895E-2</v>
      </c>
      <c r="D32" s="44">
        <f>'REC Program Detail'!C19</f>
        <v>163</v>
      </c>
      <c r="E32" s="45">
        <f>D32/D23</f>
        <v>1.3371945166821169E-3</v>
      </c>
      <c r="F32" s="44">
        <v>0</v>
      </c>
      <c r="G32" s="45">
        <f>F32/(D23+F23)</f>
        <v>0</v>
      </c>
      <c r="H32" s="44">
        <f>B32+D32+F32</f>
        <v>12431</v>
      </c>
      <c r="I32" s="45">
        <f>H32/H23</f>
        <v>9.9535830416759754E-3</v>
      </c>
    </row>
    <row r="33" spans="1:9" x14ac:dyDescent="0.2">
      <c r="A33" s="14" t="s">
        <v>40</v>
      </c>
      <c r="B33" s="46">
        <f>'REC Program Detail'!B24</f>
        <v>3850</v>
      </c>
      <c r="C33" s="45">
        <f>B33/B23</f>
        <v>3.4188398499972916E-3</v>
      </c>
      <c r="D33" s="46">
        <f>'REC Program Detail'!C24</f>
        <v>112</v>
      </c>
      <c r="E33" s="45">
        <f>D33/D23</f>
        <v>9.1880850226010483E-4</v>
      </c>
      <c r="F33" s="46">
        <v>0</v>
      </c>
      <c r="G33" s="45">
        <f>F33/(D23+F23)</f>
        <v>0</v>
      </c>
      <c r="H33" s="46">
        <f>B33+D33+F33</f>
        <v>3962</v>
      </c>
      <c r="I33" s="45">
        <f>H33/H23</f>
        <v>3.1723993251645253E-3</v>
      </c>
    </row>
    <row r="34" spans="1:9" x14ac:dyDescent="0.2">
      <c r="A34" s="14" t="s">
        <v>41</v>
      </c>
      <c r="B34" s="47">
        <f>SUM(B32:B33)</f>
        <v>16118</v>
      </c>
      <c r="C34" s="48"/>
      <c r="D34" s="47">
        <f>SUM(D32:D33)</f>
        <v>275</v>
      </c>
      <c r="E34" s="48"/>
      <c r="F34" s="47">
        <f>SUM(F32:F33)</f>
        <v>0</v>
      </c>
      <c r="G34" s="48"/>
      <c r="H34" s="47">
        <f>SUM(H32:H33)</f>
        <v>16393</v>
      </c>
      <c r="I34" s="48"/>
    </row>
    <row r="37" spans="1:9" x14ac:dyDescent="0.2">
      <c r="A37" s="61" t="s">
        <v>42</v>
      </c>
      <c r="B37" s="61"/>
      <c r="C37" s="61"/>
      <c r="D37" s="61"/>
      <c r="E37" s="61"/>
      <c r="F37" s="61"/>
      <c r="G37" s="61"/>
      <c r="H37" s="61"/>
      <c r="I37" s="61"/>
    </row>
    <row r="38" spans="1:9" x14ac:dyDescent="0.2">
      <c r="A38" s="61" t="s">
        <v>43</v>
      </c>
      <c r="B38" s="61"/>
      <c r="C38" s="61"/>
      <c r="D38" s="61"/>
      <c r="E38" s="61"/>
      <c r="F38" s="61"/>
      <c r="G38" s="61"/>
      <c r="H38" s="61"/>
      <c r="I38" s="61"/>
    </row>
  </sheetData>
  <mergeCells count="26">
    <mergeCell ref="A37:I37"/>
    <mergeCell ref="A38:I38"/>
    <mergeCell ref="B19:C19"/>
    <mergeCell ref="D19:E19"/>
    <mergeCell ref="F19:G19"/>
    <mergeCell ref="H19:I19"/>
    <mergeCell ref="B30:C30"/>
    <mergeCell ref="D30:E30"/>
    <mergeCell ref="F30:G30"/>
    <mergeCell ref="H30:I30"/>
    <mergeCell ref="B29:I29"/>
    <mergeCell ref="A14:I14"/>
    <mergeCell ref="A15:I15"/>
    <mergeCell ref="A25:I25"/>
    <mergeCell ref="A26:I26"/>
    <mergeCell ref="B18:I18"/>
    <mergeCell ref="B7:I7"/>
    <mergeCell ref="B8:C8"/>
    <mergeCell ref="D8:E8"/>
    <mergeCell ref="F8:G8"/>
    <mergeCell ref="H8:I8"/>
    <mergeCell ref="A1:I1"/>
    <mergeCell ref="A3:I3"/>
    <mergeCell ref="A4:I4"/>
    <mergeCell ref="A5:I5"/>
    <mergeCell ref="A2:I2"/>
  </mergeCells>
  <pageMargins left="0.7" right="0.7" top="0.75" bottom="0.75" header="0.3" footer="0.3"/>
  <pageSetup scale="73" orientation="portrait"/>
  <ignoredErrors>
    <ignoredError sqref="D33 H21:H22 H10:H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C8401-366D-41C3-A6BA-4F2DD25A936C}">
  <sheetPr>
    <pageSetUpPr fitToPage="1"/>
  </sheetPr>
  <dimension ref="A1:H58"/>
  <sheetViews>
    <sheetView workbookViewId="0">
      <selection activeCell="I2" sqref="I2"/>
    </sheetView>
  </sheetViews>
  <sheetFormatPr defaultRowHeight="14.25" x14ac:dyDescent="0.2"/>
  <cols>
    <col min="1" max="1" width="5.140625" style="23" customWidth="1"/>
    <col min="2" max="2" width="48" style="23" bestFit="1" customWidth="1"/>
    <col min="3" max="6" width="15.7109375" style="23" customWidth="1"/>
    <col min="7" max="16384" width="9.140625" style="23"/>
  </cols>
  <sheetData>
    <row r="1" spans="1:8" ht="18" customHeight="1" x14ac:dyDescent="0.2">
      <c r="A1" s="54" t="s">
        <v>0</v>
      </c>
      <c r="B1" s="54"/>
      <c r="C1" s="54"/>
      <c r="D1" s="54"/>
      <c r="E1" s="54"/>
      <c r="F1" s="54"/>
      <c r="G1" s="33"/>
      <c r="H1" s="33"/>
    </row>
    <row r="2" spans="1:8" ht="18" customHeight="1" x14ac:dyDescent="0.2">
      <c r="A2" s="54" t="s">
        <v>1</v>
      </c>
      <c r="B2" s="54"/>
      <c r="C2" s="54"/>
      <c r="D2" s="54"/>
      <c r="E2" s="54"/>
      <c r="F2" s="54"/>
      <c r="G2" s="33"/>
      <c r="H2" s="33"/>
    </row>
    <row r="3" spans="1:8" ht="18" customHeight="1" x14ac:dyDescent="0.2">
      <c r="A3" s="54" t="s">
        <v>2</v>
      </c>
      <c r="B3" s="54"/>
      <c r="C3" s="54"/>
      <c r="D3" s="54"/>
      <c r="E3" s="54"/>
      <c r="F3" s="54"/>
      <c r="G3" s="33"/>
      <c r="H3" s="33"/>
    </row>
    <row r="4" spans="1:8" ht="18" customHeight="1" x14ac:dyDescent="0.2">
      <c r="A4" s="63" t="str">
        <f>'Smry Load Customer'!A5:F5</f>
        <v>Data as of December 31, 2018</v>
      </c>
      <c r="B4" s="63"/>
      <c r="C4" s="63"/>
      <c r="D4" s="63"/>
      <c r="E4" s="63"/>
      <c r="F4" s="63"/>
      <c r="G4" s="33"/>
      <c r="H4" s="33"/>
    </row>
    <row r="5" spans="1:8" x14ac:dyDescent="0.2">
      <c r="A5" s="1"/>
      <c r="B5" s="2"/>
      <c r="C5" s="3"/>
      <c r="D5" s="3"/>
      <c r="E5" s="4"/>
      <c r="F5" s="4"/>
      <c r="G5" s="34"/>
      <c r="H5" s="34"/>
    </row>
    <row r="6" spans="1:8" ht="15" x14ac:dyDescent="0.2">
      <c r="A6" s="5"/>
      <c r="B6" s="6"/>
      <c r="C6" s="64" t="s">
        <v>3</v>
      </c>
      <c r="D6" s="65"/>
      <c r="E6" s="65"/>
      <c r="F6" s="66"/>
      <c r="G6" s="33"/>
      <c r="H6" s="33"/>
    </row>
    <row r="7" spans="1:8" ht="30" x14ac:dyDescent="0.2">
      <c r="A7" s="7"/>
      <c r="B7" s="8" t="s">
        <v>12</v>
      </c>
      <c r="C7" s="8" t="s">
        <v>4</v>
      </c>
      <c r="D7" s="8" t="s">
        <v>5</v>
      </c>
      <c r="E7" s="8" t="s">
        <v>6</v>
      </c>
      <c r="F7" s="8" t="s">
        <v>11</v>
      </c>
      <c r="G7" s="34"/>
      <c r="H7" s="34"/>
    </row>
    <row r="8" spans="1:8" x14ac:dyDescent="0.2">
      <c r="A8" s="7">
        <v>1</v>
      </c>
      <c r="B8" s="9" t="s">
        <v>45</v>
      </c>
      <c r="C8" s="10">
        <v>808</v>
      </c>
      <c r="D8" s="11">
        <v>955</v>
      </c>
      <c r="E8" s="7">
        <f>IF(SUM(C8:D8)=0,"",SUM(C8:D8))</f>
        <v>1763</v>
      </c>
      <c r="F8" s="12">
        <f t="shared" ref="F8:F52" si="0">IF(E8="","",E8/$E$54)</f>
        <v>5.4399140968755203E-3</v>
      </c>
      <c r="G8" s="34"/>
      <c r="H8" s="34"/>
    </row>
    <row r="9" spans="1:8" x14ac:dyDescent="0.2">
      <c r="A9" s="7">
        <v>2</v>
      </c>
      <c r="B9" s="9" t="s">
        <v>46</v>
      </c>
      <c r="C9" s="10">
        <v>2112</v>
      </c>
      <c r="D9" s="11">
        <v>4502</v>
      </c>
      <c r="E9" s="7">
        <f t="shared" ref="E9:E52" si="1">IF(SUM(C9:D9)=0,"",SUM(C9:D9))</f>
        <v>6614</v>
      </c>
      <c r="F9" s="12">
        <f t="shared" si="0"/>
        <v>2.0408163265306121E-2</v>
      </c>
      <c r="G9" s="34"/>
      <c r="H9" s="34"/>
    </row>
    <row r="10" spans="1:8" x14ac:dyDescent="0.2">
      <c r="A10" s="7">
        <v>3</v>
      </c>
      <c r="B10" s="13" t="s">
        <v>47</v>
      </c>
      <c r="C10" s="10">
        <v>41559</v>
      </c>
      <c r="D10" s="11">
        <v>3354</v>
      </c>
      <c r="E10" s="7">
        <f t="shared" si="1"/>
        <v>44913</v>
      </c>
      <c r="F10" s="12">
        <f t="shared" si="0"/>
        <v>0.13858358583832686</v>
      </c>
      <c r="G10" s="34"/>
      <c r="H10" s="34"/>
    </row>
    <row r="11" spans="1:8" x14ac:dyDescent="0.2">
      <c r="A11" s="7">
        <v>4</v>
      </c>
      <c r="B11" s="9" t="s">
        <v>48</v>
      </c>
      <c r="C11" s="10">
        <v>1</v>
      </c>
      <c r="D11" s="11">
        <v>76</v>
      </c>
      <c r="E11" s="7">
        <f t="shared" si="1"/>
        <v>77</v>
      </c>
      <c r="F11" s="12">
        <f t="shared" si="0"/>
        <v>2.3759125664175559E-4</v>
      </c>
      <c r="H11" s="34"/>
    </row>
    <row r="12" spans="1:8" x14ac:dyDescent="0.2">
      <c r="A12" s="7">
        <v>5</v>
      </c>
      <c r="B12" s="9" t="s">
        <v>49</v>
      </c>
      <c r="C12" s="10">
        <v>1</v>
      </c>
      <c r="D12" s="11">
        <v>2</v>
      </c>
      <c r="E12" s="7">
        <f t="shared" si="1"/>
        <v>3</v>
      </c>
      <c r="F12" s="12">
        <f t="shared" si="0"/>
        <v>9.2568022068216455E-6</v>
      </c>
      <c r="H12" s="34"/>
    </row>
    <row r="13" spans="1:8" x14ac:dyDescent="0.2">
      <c r="A13" s="7">
        <v>6</v>
      </c>
      <c r="B13" s="23" t="s">
        <v>50</v>
      </c>
      <c r="C13" s="10">
        <v>207</v>
      </c>
      <c r="D13" s="11">
        <v>4889</v>
      </c>
      <c r="E13" s="7">
        <f t="shared" si="1"/>
        <v>5096</v>
      </c>
      <c r="F13" s="12">
        <f t="shared" si="0"/>
        <v>1.5724221348654369E-2</v>
      </c>
      <c r="H13" s="34"/>
    </row>
    <row r="14" spans="1:8" x14ac:dyDescent="0.2">
      <c r="A14" s="7">
        <v>7</v>
      </c>
      <c r="B14" s="24" t="s">
        <v>51</v>
      </c>
      <c r="C14" s="10">
        <v>440</v>
      </c>
      <c r="D14" s="11">
        <v>226</v>
      </c>
      <c r="E14" s="7">
        <f t="shared" si="1"/>
        <v>666</v>
      </c>
      <c r="F14" s="12">
        <f t="shared" si="0"/>
        <v>2.0550100899144053E-3</v>
      </c>
      <c r="H14" s="34"/>
    </row>
    <row r="15" spans="1:8" x14ac:dyDescent="0.2">
      <c r="A15" s="7">
        <v>8</v>
      </c>
      <c r="B15" s="24" t="s">
        <v>52</v>
      </c>
      <c r="C15" s="10">
        <v>1255</v>
      </c>
      <c r="D15" s="11">
        <v>38</v>
      </c>
      <c r="E15" s="7">
        <f t="shared" si="1"/>
        <v>1293</v>
      </c>
      <c r="F15" s="12">
        <f t="shared" si="0"/>
        <v>3.9896817511401294E-3</v>
      </c>
      <c r="H15" s="34"/>
    </row>
    <row r="16" spans="1:8" x14ac:dyDescent="0.2">
      <c r="A16" s="7">
        <v>9</v>
      </c>
      <c r="B16" s="24" t="s">
        <v>53</v>
      </c>
      <c r="C16" s="10">
        <v>14240</v>
      </c>
      <c r="D16" s="11">
        <v>1369</v>
      </c>
      <c r="E16" s="7">
        <f t="shared" si="1"/>
        <v>15609</v>
      </c>
      <c r="F16" s="12">
        <f t="shared" si="0"/>
        <v>4.8163141882093023E-2</v>
      </c>
      <c r="H16" s="34"/>
    </row>
    <row r="17" spans="1:8" x14ac:dyDescent="0.2">
      <c r="A17" s="7">
        <v>10</v>
      </c>
      <c r="B17" s="9" t="s">
        <v>54</v>
      </c>
      <c r="C17" s="10">
        <v>2804</v>
      </c>
      <c r="D17" s="11">
        <v>848</v>
      </c>
      <c r="E17" s="7">
        <f t="shared" si="1"/>
        <v>3652</v>
      </c>
      <c r="F17" s="12">
        <f t="shared" si="0"/>
        <v>1.126861388643755E-2</v>
      </c>
      <c r="H17" s="34"/>
    </row>
    <row r="18" spans="1:8" x14ac:dyDescent="0.2">
      <c r="A18" s="7">
        <v>11</v>
      </c>
      <c r="B18" s="23" t="s">
        <v>55</v>
      </c>
      <c r="C18" s="10">
        <v>1</v>
      </c>
      <c r="D18" s="11">
        <v>0</v>
      </c>
      <c r="E18" s="7">
        <f t="shared" si="1"/>
        <v>1</v>
      </c>
      <c r="F18" s="12">
        <f t="shared" si="0"/>
        <v>3.0856007356072154E-6</v>
      </c>
      <c r="H18" s="34"/>
    </row>
    <row r="19" spans="1:8" x14ac:dyDescent="0.2">
      <c r="A19" s="7">
        <v>12</v>
      </c>
      <c r="B19" s="9" t="s">
        <v>56</v>
      </c>
      <c r="C19" s="10">
        <v>1652</v>
      </c>
      <c r="D19" s="11">
        <v>8546</v>
      </c>
      <c r="E19" s="7">
        <f t="shared" si="1"/>
        <v>10198</v>
      </c>
      <c r="F19" s="12">
        <f t="shared" si="0"/>
        <v>3.1466956301722381E-2</v>
      </c>
      <c r="H19" s="34"/>
    </row>
    <row r="20" spans="1:8" x14ac:dyDescent="0.2">
      <c r="A20" s="7">
        <v>13</v>
      </c>
      <c r="B20" s="14" t="s">
        <v>57</v>
      </c>
      <c r="C20" s="10">
        <v>25185</v>
      </c>
      <c r="D20" s="11">
        <v>1406</v>
      </c>
      <c r="E20" s="7">
        <f t="shared" si="1"/>
        <v>26591</v>
      </c>
      <c r="F20" s="12">
        <f t="shared" si="0"/>
        <v>8.2049209160531461E-2</v>
      </c>
      <c r="H20" s="34"/>
    </row>
    <row r="21" spans="1:8" x14ac:dyDescent="0.2">
      <c r="A21" s="7">
        <v>14</v>
      </c>
      <c r="B21" s="9" t="s">
        <v>58</v>
      </c>
      <c r="C21" s="10">
        <v>946</v>
      </c>
      <c r="D21" s="11">
        <v>6455</v>
      </c>
      <c r="E21" s="7">
        <f t="shared" si="1"/>
        <v>7401</v>
      </c>
      <c r="F21" s="12">
        <f t="shared" si="0"/>
        <v>2.2836531044229003E-2</v>
      </c>
      <c r="H21" s="34"/>
    </row>
    <row r="22" spans="1:8" x14ac:dyDescent="0.2">
      <c r="A22" s="7">
        <v>15</v>
      </c>
      <c r="B22" s="9" t="s">
        <v>59</v>
      </c>
      <c r="C22" s="10">
        <v>24712</v>
      </c>
      <c r="D22" s="11">
        <v>4981</v>
      </c>
      <c r="E22" s="7">
        <f t="shared" si="1"/>
        <v>29693</v>
      </c>
      <c r="F22" s="12">
        <f t="shared" si="0"/>
        <v>9.1620742642385039E-2</v>
      </c>
      <c r="H22" s="34"/>
    </row>
    <row r="23" spans="1:8" x14ac:dyDescent="0.2">
      <c r="A23" s="7">
        <v>16</v>
      </c>
      <c r="B23" s="9" t="s">
        <v>60</v>
      </c>
      <c r="C23" s="10">
        <v>14957</v>
      </c>
      <c r="D23" s="11">
        <v>707</v>
      </c>
      <c r="E23" s="7">
        <f t="shared" si="1"/>
        <v>15664</v>
      </c>
      <c r="F23" s="12">
        <f t="shared" si="0"/>
        <v>4.8332849922551421E-2</v>
      </c>
      <c r="H23" s="34"/>
    </row>
    <row r="24" spans="1:8" x14ac:dyDescent="0.2">
      <c r="A24" s="7">
        <v>17</v>
      </c>
      <c r="B24" s="9" t="s">
        <v>61</v>
      </c>
      <c r="C24" s="10">
        <v>7</v>
      </c>
      <c r="D24" s="11">
        <v>720</v>
      </c>
      <c r="E24" s="7">
        <f t="shared" si="1"/>
        <v>727</v>
      </c>
      <c r="F24" s="12">
        <f t="shared" si="0"/>
        <v>2.2432317347864457E-3</v>
      </c>
      <c r="H24" s="34"/>
    </row>
    <row r="25" spans="1:8" x14ac:dyDescent="0.2">
      <c r="A25" s="7">
        <v>18</v>
      </c>
      <c r="B25" s="9" t="s">
        <v>62</v>
      </c>
      <c r="C25" s="10">
        <v>12</v>
      </c>
      <c r="D25" s="11">
        <v>120</v>
      </c>
      <c r="E25" s="7">
        <f t="shared" si="1"/>
        <v>132</v>
      </c>
      <c r="F25" s="12">
        <f t="shared" si="0"/>
        <v>4.0729929710015244E-4</v>
      </c>
      <c r="H25" s="34"/>
    </row>
    <row r="26" spans="1:8" x14ac:dyDescent="0.2">
      <c r="A26" s="7">
        <v>19</v>
      </c>
      <c r="B26" s="14" t="s">
        <v>63</v>
      </c>
      <c r="C26" s="10">
        <v>1710</v>
      </c>
      <c r="D26" s="11">
        <v>253</v>
      </c>
      <c r="E26" s="7">
        <f t="shared" si="1"/>
        <v>1963</v>
      </c>
      <c r="F26" s="12">
        <f t="shared" si="0"/>
        <v>6.0570342439969635E-3</v>
      </c>
      <c r="H26" s="34"/>
    </row>
    <row r="27" spans="1:8" x14ac:dyDescent="0.2">
      <c r="A27" s="7">
        <v>20</v>
      </c>
      <c r="B27" s="9" t="s">
        <v>64</v>
      </c>
      <c r="C27" s="10">
        <v>27</v>
      </c>
      <c r="D27" s="11">
        <v>0</v>
      </c>
      <c r="E27" s="7">
        <f t="shared" si="1"/>
        <v>27</v>
      </c>
      <c r="F27" s="12">
        <f t="shared" si="0"/>
        <v>8.3311219861394813E-5</v>
      </c>
      <c r="H27" s="34"/>
    </row>
    <row r="28" spans="1:8" x14ac:dyDescent="0.2">
      <c r="A28" s="7">
        <v>21</v>
      </c>
      <c r="B28" s="9" t="s">
        <v>65</v>
      </c>
      <c r="C28" s="10">
        <v>269</v>
      </c>
      <c r="D28" s="11">
        <v>2711</v>
      </c>
      <c r="E28" s="7">
        <f t="shared" si="1"/>
        <v>2980</v>
      </c>
      <c r="F28" s="12">
        <f t="shared" si="0"/>
        <v>9.1950901921095014E-3</v>
      </c>
      <c r="H28" s="34"/>
    </row>
    <row r="29" spans="1:8" x14ac:dyDescent="0.2">
      <c r="A29" s="7">
        <v>22</v>
      </c>
      <c r="B29" s="9" t="s">
        <v>66</v>
      </c>
      <c r="C29" s="10">
        <v>898</v>
      </c>
      <c r="D29" s="11">
        <v>253</v>
      </c>
      <c r="E29" s="7">
        <f t="shared" si="1"/>
        <v>1151</v>
      </c>
      <c r="F29" s="12">
        <f t="shared" si="0"/>
        <v>3.5515264466839049E-3</v>
      </c>
      <c r="H29" s="34"/>
    </row>
    <row r="30" spans="1:8" x14ac:dyDescent="0.2">
      <c r="A30" s="7">
        <v>23</v>
      </c>
      <c r="B30" s="9" t="s">
        <v>67</v>
      </c>
      <c r="C30" s="10">
        <v>73</v>
      </c>
      <c r="D30" s="11">
        <v>554</v>
      </c>
      <c r="E30" s="7">
        <f t="shared" si="1"/>
        <v>627</v>
      </c>
      <c r="F30" s="12">
        <f t="shared" si="0"/>
        <v>1.9346716612257241E-3</v>
      </c>
      <c r="H30" s="34"/>
    </row>
    <row r="31" spans="1:8" x14ac:dyDescent="0.2">
      <c r="A31" s="7">
        <v>24</v>
      </c>
      <c r="B31" s="23" t="s">
        <v>68</v>
      </c>
      <c r="C31" s="10">
        <v>816</v>
      </c>
      <c r="D31" s="11">
        <v>13</v>
      </c>
      <c r="E31" s="7">
        <f t="shared" si="1"/>
        <v>829</v>
      </c>
      <c r="F31" s="12">
        <f t="shared" si="0"/>
        <v>2.5579630098183817E-3</v>
      </c>
      <c r="H31" s="34"/>
    </row>
    <row r="32" spans="1:8" x14ac:dyDescent="0.2">
      <c r="A32" s="7">
        <v>25</v>
      </c>
      <c r="B32" s="24" t="s">
        <v>69</v>
      </c>
      <c r="C32" s="10">
        <v>7915</v>
      </c>
      <c r="D32" s="11">
        <v>422</v>
      </c>
      <c r="E32" s="7">
        <f t="shared" si="1"/>
        <v>8337</v>
      </c>
      <c r="F32" s="12">
        <f t="shared" si="0"/>
        <v>2.5724653332757353E-2</v>
      </c>
      <c r="H32" s="34"/>
    </row>
    <row r="33" spans="1:8" x14ac:dyDescent="0.2">
      <c r="A33" s="7">
        <v>26</v>
      </c>
      <c r="B33" s="25" t="s">
        <v>70</v>
      </c>
      <c r="C33" s="10">
        <v>1045</v>
      </c>
      <c r="D33" s="11">
        <v>50</v>
      </c>
      <c r="E33" s="7">
        <f t="shared" si="1"/>
        <v>1095</v>
      </c>
      <c r="F33" s="12">
        <f t="shared" si="0"/>
        <v>3.3787328054899007E-3</v>
      </c>
      <c r="H33" s="34"/>
    </row>
    <row r="34" spans="1:8" x14ac:dyDescent="0.2">
      <c r="A34" s="7">
        <v>27</v>
      </c>
      <c r="B34" s="9" t="s">
        <v>71</v>
      </c>
      <c r="C34" s="10">
        <v>1162</v>
      </c>
      <c r="D34" s="11">
        <v>181</v>
      </c>
      <c r="E34" s="7">
        <f t="shared" si="1"/>
        <v>1343</v>
      </c>
      <c r="F34" s="12">
        <f t="shared" si="0"/>
        <v>4.14396178792049E-3</v>
      </c>
      <c r="H34" s="34"/>
    </row>
    <row r="35" spans="1:8" x14ac:dyDescent="0.2">
      <c r="A35" s="7">
        <v>28</v>
      </c>
      <c r="B35" s="24" t="s">
        <v>72</v>
      </c>
      <c r="C35" s="10">
        <v>90</v>
      </c>
      <c r="D35" s="11">
        <v>155</v>
      </c>
      <c r="E35" s="7">
        <f t="shared" si="1"/>
        <v>245</v>
      </c>
      <c r="F35" s="12">
        <f t="shared" si="0"/>
        <v>7.5597218022376781E-4</v>
      </c>
      <c r="H35" s="34"/>
    </row>
    <row r="36" spans="1:8" x14ac:dyDescent="0.2">
      <c r="A36" s="7">
        <v>29</v>
      </c>
      <c r="B36" s="24" t="s">
        <v>73</v>
      </c>
      <c r="C36" s="10">
        <v>1598</v>
      </c>
      <c r="D36" s="11">
        <v>1375</v>
      </c>
      <c r="E36" s="7">
        <f t="shared" si="1"/>
        <v>2973</v>
      </c>
      <c r="F36" s="12">
        <f t="shared" si="0"/>
        <v>9.1734909869602508E-3</v>
      </c>
      <c r="H36" s="34"/>
    </row>
    <row r="37" spans="1:8" x14ac:dyDescent="0.2">
      <c r="A37" s="7">
        <v>30</v>
      </c>
      <c r="B37" s="24" t="s">
        <v>74</v>
      </c>
      <c r="C37" s="10">
        <v>23548</v>
      </c>
      <c r="D37" s="11">
        <v>901</v>
      </c>
      <c r="E37" s="7">
        <f t="shared" si="1"/>
        <v>24449</v>
      </c>
      <c r="F37" s="12">
        <f t="shared" si="0"/>
        <v>7.5439852384860812E-2</v>
      </c>
      <c r="H37" s="34"/>
    </row>
    <row r="38" spans="1:8" x14ac:dyDescent="0.2">
      <c r="A38" s="7">
        <v>31</v>
      </c>
      <c r="B38" s="15" t="s">
        <v>75</v>
      </c>
      <c r="C38" s="10">
        <v>3912</v>
      </c>
      <c r="D38" s="11">
        <v>1165</v>
      </c>
      <c r="E38" s="7">
        <f t="shared" si="1"/>
        <v>5077</v>
      </c>
      <c r="F38" s="12">
        <f t="shared" si="0"/>
        <v>1.5665594934677833E-2</v>
      </c>
      <c r="H38" s="34"/>
    </row>
    <row r="39" spans="1:8" x14ac:dyDescent="0.2">
      <c r="A39" s="7">
        <v>32</v>
      </c>
      <c r="B39" s="9" t="s">
        <v>76</v>
      </c>
      <c r="C39" s="10">
        <v>2405</v>
      </c>
      <c r="D39" s="11">
        <v>274</v>
      </c>
      <c r="E39" s="7">
        <f t="shared" si="1"/>
        <v>2679</v>
      </c>
      <c r="F39" s="12">
        <f t="shared" si="0"/>
        <v>8.2663243706917293E-3</v>
      </c>
      <c r="H39" s="34"/>
    </row>
    <row r="40" spans="1:8" x14ac:dyDescent="0.2">
      <c r="A40" s="7">
        <v>33</v>
      </c>
      <c r="B40" s="23" t="s">
        <v>77</v>
      </c>
      <c r="C40" s="10">
        <v>25550</v>
      </c>
      <c r="D40" s="11">
        <v>2342</v>
      </c>
      <c r="E40" s="7">
        <f t="shared" si="1"/>
        <v>27892</v>
      </c>
      <c r="F40" s="12">
        <f t="shared" si="0"/>
        <v>8.6063575717556448E-2</v>
      </c>
      <c r="H40" s="34"/>
    </row>
    <row r="41" spans="1:8" x14ac:dyDescent="0.2">
      <c r="A41" s="7">
        <v>34</v>
      </c>
      <c r="B41" s="9" t="s">
        <v>89</v>
      </c>
      <c r="C41" s="10">
        <v>0</v>
      </c>
      <c r="D41" s="11">
        <v>10</v>
      </c>
      <c r="E41" s="7">
        <f t="shared" si="1"/>
        <v>10</v>
      </c>
      <c r="F41" s="12">
        <f t="shared" si="0"/>
        <v>3.0856007356072156E-5</v>
      </c>
      <c r="H41" s="34"/>
    </row>
    <row r="42" spans="1:8" x14ac:dyDescent="0.2">
      <c r="A42" s="7">
        <v>35</v>
      </c>
      <c r="B42" s="24" t="s">
        <v>78</v>
      </c>
      <c r="C42" s="10">
        <v>6478</v>
      </c>
      <c r="D42" s="11">
        <v>1730</v>
      </c>
      <c r="E42" s="7">
        <f t="shared" si="1"/>
        <v>8208</v>
      </c>
      <c r="F42" s="12">
        <f t="shared" si="0"/>
        <v>2.5326610837864024E-2</v>
      </c>
      <c r="H42" s="34"/>
    </row>
    <row r="43" spans="1:8" x14ac:dyDescent="0.2">
      <c r="A43" s="7">
        <v>36</v>
      </c>
      <c r="B43" s="14" t="s">
        <v>79</v>
      </c>
      <c r="C43" s="10">
        <v>9849</v>
      </c>
      <c r="D43" s="11">
        <v>428</v>
      </c>
      <c r="E43" s="7">
        <f t="shared" si="1"/>
        <v>10277</v>
      </c>
      <c r="F43" s="12">
        <f t="shared" si="0"/>
        <v>3.1710718759835353E-2</v>
      </c>
      <c r="H43" s="34"/>
    </row>
    <row r="44" spans="1:8" x14ac:dyDescent="0.2">
      <c r="A44" s="7">
        <v>37</v>
      </c>
      <c r="B44" s="9" t="s">
        <v>80</v>
      </c>
      <c r="C44" s="10">
        <v>8407</v>
      </c>
      <c r="D44" s="11">
        <v>572</v>
      </c>
      <c r="E44" s="7">
        <f t="shared" si="1"/>
        <v>8979</v>
      </c>
      <c r="F44" s="12">
        <f t="shared" si="0"/>
        <v>2.7705609005017187E-2</v>
      </c>
      <c r="H44" s="34"/>
    </row>
    <row r="45" spans="1:8" x14ac:dyDescent="0.2">
      <c r="A45" s="7">
        <v>38</v>
      </c>
      <c r="B45" s="9" t="s">
        <v>81</v>
      </c>
      <c r="C45" s="10">
        <v>0</v>
      </c>
      <c r="D45" s="11">
        <v>31</v>
      </c>
      <c r="E45" s="7">
        <f t="shared" si="1"/>
        <v>31</v>
      </c>
      <c r="F45" s="12">
        <f t="shared" si="0"/>
        <v>9.5653622803823678E-5</v>
      </c>
      <c r="H45" s="34"/>
    </row>
    <row r="46" spans="1:8" x14ac:dyDescent="0.2">
      <c r="A46" s="7">
        <v>39</v>
      </c>
      <c r="B46" s="9" t="s">
        <v>82</v>
      </c>
      <c r="C46" s="10">
        <v>5615</v>
      </c>
      <c r="D46" s="11">
        <v>281</v>
      </c>
      <c r="E46" s="7">
        <f t="shared" si="1"/>
        <v>5896</v>
      </c>
      <c r="F46" s="12">
        <f t="shared" si="0"/>
        <v>1.8192701937140142E-2</v>
      </c>
      <c r="H46" s="34"/>
    </row>
    <row r="47" spans="1:8" x14ac:dyDescent="0.2">
      <c r="A47" s="7">
        <v>40</v>
      </c>
      <c r="B47" s="9" t="s">
        <v>83</v>
      </c>
      <c r="C47" s="10">
        <v>19154</v>
      </c>
      <c r="D47" s="11">
        <v>606</v>
      </c>
      <c r="E47" s="7">
        <f t="shared" si="1"/>
        <v>19760</v>
      </c>
      <c r="F47" s="12">
        <f t="shared" si="0"/>
        <v>6.0971470535598572E-2</v>
      </c>
      <c r="H47" s="34"/>
    </row>
    <row r="48" spans="1:8" x14ac:dyDescent="0.2">
      <c r="A48" s="7">
        <v>41</v>
      </c>
      <c r="B48" s="9" t="s">
        <v>90</v>
      </c>
      <c r="C48" s="10">
        <v>0</v>
      </c>
      <c r="D48" s="11">
        <v>14</v>
      </c>
      <c r="E48" s="7">
        <f t="shared" si="1"/>
        <v>14</v>
      </c>
      <c r="F48" s="12">
        <f t="shared" si="0"/>
        <v>4.3198410298501014E-5</v>
      </c>
      <c r="H48" s="34"/>
    </row>
    <row r="49" spans="1:8" x14ac:dyDescent="0.2">
      <c r="A49" s="7">
        <v>42</v>
      </c>
      <c r="B49" s="9" t="s">
        <v>84</v>
      </c>
      <c r="C49" s="10">
        <v>10739</v>
      </c>
      <c r="D49" s="11">
        <v>350</v>
      </c>
      <c r="E49" s="7">
        <f t="shared" si="1"/>
        <v>11089</v>
      </c>
      <c r="F49" s="12">
        <f t="shared" si="0"/>
        <v>3.4216226557148413E-2</v>
      </c>
      <c r="H49" s="34"/>
    </row>
    <row r="50" spans="1:8" x14ac:dyDescent="0.2">
      <c r="A50" s="7">
        <v>43</v>
      </c>
      <c r="B50" s="9" t="s">
        <v>85</v>
      </c>
      <c r="C50" s="10">
        <v>3209</v>
      </c>
      <c r="D50" s="11">
        <v>528</v>
      </c>
      <c r="E50" s="7">
        <f t="shared" si="1"/>
        <v>3737</v>
      </c>
      <c r="F50" s="12">
        <f t="shared" si="0"/>
        <v>1.1530889948964163E-2</v>
      </c>
      <c r="H50" s="34"/>
    </row>
    <row r="51" spans="1:8" x14ac:dyDescent="0.2">
      <c r="A51" s="7">
        <v>44</v>
      </c>
      <c r="B51" s="9" t="s">
        <v>86</v>
      </c>
      <c r="C51" s="10">
        <v>8</v>
      </c>
      <c r="D51" s="11">
        <v>2</v>
      </c>
      <c r="E51" s="7">
        <f t="shared" si="1"/>
        <v>10</v>
      </c>
      <c r="F51" s="12">
        <f t="shared" si="0"/>
        <v>3.0856007356072156E-5</v>
      </c>
      <c r="H51" s="34"/>
    </row>
    <row r="52" spans="1:8" x14ac:dyDescent="0.2">
      <c r="A52" s="7">
        <v>45</v>
      </c>
      <c r="B52" s="9" t="s">
        <v>87</v>
      </c>
      <c r="C52" s="10">
        <v>3779</v>
      </c>
      <c r="D52" s="11">
        <v>536</v>
      </c>
      <c r="E52" s="7">
        <f t="shared" si="1"/>
        <v>4315</v>
      </c>
      <c r="F52" s="12">
        <f t="shared" si="0"/>
        <v>1.3314367174145135E-2</v>
      </c>
      <c r="H52" s="34"/>
    </row>
    <row r="53" spans="1:8" x14ac:dyDescent="0.2">
      <c r="A53" s="39"/>
      <c r="B53" s="14"/>
      <c r="C53" s="36"/>
      <c r="D53" s="37"/>
      <c r="E53" s="38"/>
      <c r="F53" s="35"/>
      <c r="H53" s="34"/>
    </row>
    <row r="54" spans="1:8" ht="15" x14ac:dyDescent="0.25">
      <c r="A54" s="16"/>
      <c r="B54" s="40" t="s">
        <v>7</v>
      </c>
      <c r="C54" s="17">
        <f>SUM(C8:C52)</f>
        <v>269155</v>
      </c>
      <c r="D54" s="17">
        <f t="shared" ref="D54:E54" si="2">SUM(D8:D52)</f>
        <v>54931</v>
      </c>
      <c r="E54" s="17">
        <f t="shared" si="2"/>
        <v>324086</v>
      </c>
      <c r="F54" s="12">
        <f>SUM(F8:F52)</f>
        <v>1</v>
      </c>
      <c r="G54" s="34"/>
      <c r="H54" s="34"/>
    </row>
    <row r="55" spans="1:8" ht="15" x14ac:dyDescent="0.25">
      <c r="A55" s="18"/>
      <c r="B55" s="19"/>
      <c r="C55" s="20"/>
      <c r="D55" s="20"/>
      <c r="E55" s="21"/>
      <c r="F55" s="22"/>
      <c r="G55" s="34"/>
      <c r="H55" s="34"/>
    </row>
    <row r="56" spans="1:8" x14ac:dyDescent="0.2">
      <c r="A56" s="62" t="s">
        <v>8</v>
      </c>
      <c r="B56" s="62"/>
      <c r="C56" s="62"/>
      <c r="D56" s="62"/>
      <c r="E56" s="62"/>
      <c r="F56" s="62"/>
      <c r="G56" s="34"/>
      <c r="H56" s="34"/>
    </row>
    <row r="57" spans="1:8" x14ac:dyDescent="0.2">
      <c r="A57" s="62" t="s">
        <v>9</v>
      </c>
      <c r="B57" s="62"/>
      <c r="C57" s="62"/>
      <c r="D57" s="62"/>
      <c r="E57" s="62"/>
      <c r="F57" s="62"/>
      <c r="G57" s="34"/>
      <c r="H57" s="34"/>
    </row>
    <row r="58" spans="1:8" x14ac:dyDescent="0.2">
      <c r="A58" s="62" t="s">
        <v>10</v>
      </c>
      <c r="B58" s="62"/>
      <c r="C58" s="62"/>
      <c r="D58" s="62"/>
      <c r="E58" s="62"/>
      <c r="F58" s="62"/>
      <c r="G58" s="34"/>
      <c r="H58" s="34"/>
    </row>
  </sheetData>
  <mergeCells count="8">
    <mergeCell ref="A56:F56"/>
    <mergeCell ref="A57:F57"/>
    <mergeCell ref="A58:F58"/>
    <mergeCell ref="A1:F1"/>
    <mergeCell ref="A2:F2"/>
    <mergeCell ref="A3:F3"/>
    <mergeCell ref="A4:F4"/>
    <mergeCell ref="C6:F6"/>
  </mergeCells>
  <printOptions horizontalCentered="1" verticalCentered="1"/>
  <pageMargins left="0.25" right="0.25" top="0.25" bottom="0.25" header="0.3" footer="0.3"/>
  <pageSetup scale="87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D427D-30A8-4926-83D6-E865A5BC51BE}">
  <sheetPr>
    <pageSetUpPr fitToPage="1"/>
  </sheetPr>
  <dimension ref="A1:D34"/>
  <sheetViews>
    <sheetView zoomScale="90" zoomScaleNormal="90" workbookViewId="0">
      <selection activeCell="H3" sqref="H3"/>
    </sheetView>
  </sheetViews>
  <sheetFormatPr defaultRowHeight="14.25" x14ac:dyDescent="0.2"/>
  <cols>
    <col min="1" max="1" width="41.7109375" style="23" bestFit="1" customWidth="1"/>
    <col min="2" max="4" width="15.7109375" style="23" customWidth="1"/>
    <col min="5" max="16384" width="9.140625" style="23"/>
  </cols>
  <sheetData>
    <row r="1" spans="1:4" ht="18" customHeight="1" x14ac:dyDescent="0.2">
      <c r="A1" s="54" t="s">
        <v>0</v>
      </c>
      <c r="B1" s="54"/>
      <c r="C1" s="54"/>
      <c r="D1" s="54"/>
    </row>
    <row r="2" spans="1:4" ht="18" customHeight="1" x14ac:dyDescent="0.2">
      <c r="A2" s="54" t="s">
        <v>1</v>
      </c>
      <c r="B2" s="54"/>
      <c r="C2" s="54"/>
      <c r="D2" s="54"/>
    </row>
    <row r="3" spans="1:4" ht="18" customHeight="1" x14ac:dyDescent="0.2">
      <c r="A3" s="54" t="s">
        <v>2</v>
      </c>
      <c r="B3" s="54"/>
      <c r="C3" s="54"/>
      <c r="D3" s="54"/>
    </row>
    <row r="4" spans="1:4" ht="18" customHeight="1" x14ac:dyDescent="0.2">
      <c r="A4" s="54" t="str">
        <f>'Smry Load Customer'!A5:F5</f>
        <v>Data as of December 31, 2018</v>
      </c>
      <c r="B4" s="54"/>
      <c r="C4" s="54"/>
      <c r="D4" s="54"/>
    </row>
    <row r="5" spans="1:4" x14ac:dyDescent="0.2">
      <c r="A5" s="49"/>
      <c r="B5" s="49"/>
      <c r="C5" s="18"/>
      <c r="D5" s="18"/>
    </row>
    <row r="6" spans="1:4" ht="44.25" customHeight="1" x14ac:dyDescent="0.2">
      <c r="A6" s="32" t="s">
        <v>16</v>
      </c>
      <c r="B6" s="27" t="s">
        <v>4</v>
      </c>
      <c r="C6" s="26" t="s">
        <v>5</v>
      </c>
      <c r="D6" s="26" t="s">
        <v>13</v>
      </c>
    </row>
    <row r="7" spans="1:4" x14ac:dyDescent="0.2">
      <c r="A7" s="28" t="s">
        <v>21</v>
      </c>
      <c r="B7" s="50">
        <v>783</v>
      </c>
      <c r="C7" s="51">
        <v>30</v>
      </c>
      <c r="D7" s="52">
        <f>IF(B7+C7=0,0,B7+C7)</f>
        <v>813</v>
      </c>
    </row>
    <row r="8" spans="1:4" x14ac:dyDescent="0.2">
      <c r="A8" s="28" t="s">
        <v>14</v>
      </c>
      <c r="B8" s="50">
        <v>10207</v>
      </c>
      <c r="C8" s="51">
        <v>129</v>
      </c>
      <c r="D8" s="52">
        <f>IF(B8+C8=0,0,B8+C8)</f>
        <v>10336</v>
      </c>
    </row>
    <row r="9" spans="1:4" x14ac:dyDescent="0.2">
      <c r="A9" s="29" t="s">
        <v>6</v>
      </c>
      <c r="B9" s="53">
        <f>IF(SUM(B7:B8)=0,0,SUM(B7:B8))</f>
        <v>10990</v>
      </c>
      <c r="C9" s="53">
        <f>IF(SUM(C7:C8)=0,0,SUM(C7:C8))</f>
        <v>159</v>
      </c>
      <c r="D9" s="53">
        <f>IF(B9+C9=0,0,B9+C9)</f>
        <v>11149</v>
      </c>
    </row>
    <row r="10" spans="1:4" x14ac:dyDescent="0.2">
      <c r="A10" s="30"/>
      <c r="B10" s="31"/>
      <c r="C10" s="31"/>
      <c r="D10" s="31"/>
    </row>
    <row r="11" spans="1:4" ht="38.25" x14ac:dyDescent="0.2">
      <c r="A11" s="32" t="s">
        <v>17</v>
      </c>
      <c r="B11" s="27" t="s">
        <v>4</v>
      </c>
      <c r="C11" s="26" t="s">
        <v>5</v>
      </c>
      <c r="D11" s="26" t="s">
        <v>13</v>
      </c>
    </row>
    <row r="12" spans="1:4" x14ac:dyDescent="0.2">
      <c r="A12" s="28" t="s">
        <v>21</v>
      </c>
      <c r="B12" s="50">
        <v>25</v>
      </c>
      <c r="C12" s="51">
        <v>0</v>
      </c>
      <c r="D12" s="52">
        <f>IF(B12+C12=0,0,B12+C12)</f>
        <v>25</v>
      </c>
    </row>
    <row r="13" spans="1:4" x14ac:dyDescent="0.2">
      <c r="A13" s="28" t="s">
        <v>14</v>
      </c>
      <c r="B13" s="50">
        <v>1253</v>
      </c>
      <c r="C13" s="51">
        <v>4</v>
      </c>
      <c r="D13" s="52">
        <f>IF(B13+C13=0,0,B13+C13)</f>
        <v>1257</v>
      </c>
    </row>
    <row r="14" spans="1:4" x14ac:dyDescent="0.2">
      <c r="A14" s="29" t="s">
        <v>6</v>
      </c>
      <c r="B14" s="53">
        <f>IF(SUM(B12:B13)=0,0,SUM(B12:B13))</f>
        <v>1278</v>
      </c>
      <c r="C14" s="53">
        <f>IF(SUM(C12:C13)=0,0,SUM(C12:C13))</f>
        <v>4</v>
      </c>
      <c r="D14" s="53">
        <f>IF(B14+C14=0,0,B14+C14)</f>
        <v>1282</v>
      </c>
    </row>
    <row r="15" spans="1:4" x14ac:dyDescent="0.2">
      <c r="A15" s="30"/>
      <c r="B15" s="31"/>
      <c r="C15" s="31"/>
      <c r="D15" s="31"/>
    </row>
    <row r="16" spans="1:4" ht="38.25" x14ac:dyDescent="0.2">
      <c r="A16" s="32" t="s">
        <v>18</v>
      </c>
      <c r="B16" s="27" t="s">
        <v>4</v>
      </c>
      <c r="C16" s="26" t="s">
        <v>5</v>
      </c>
      <c r="D16" s="26" t="s">
        <v>13</v>
      </c>
    </row>
    <row r="17" spans="1:4" x14ac:dyDescent="0.2">
      <c r="A17" s="28" t="s">
        <v>21</v>
      </c>
      <c r="B17" s="50">
        <f>IF(B7+B12=0,0,B7+B12)</f>
        <v>808</v>
      </c>
      <c r="C17" s="51">
        <f>IF(C7+C12=0,0,C7+C12)</f>
        <v>30</v>
      </c>
      <c r="D17" s="52">
        <f>IF(B17+C17=0,0,B17+C17)</f>
        <v>838</v>
      </c>
    </row>
    <row r="18" spans="1:4" x14ac:dyDescent="0.2">
      <c r="A18" s="28" t="s">
        <v>14</v>
      </c>
      <c r="B18" s="50">
        <f>IF(B8+B13=0,0,B8+B13)</f>
        <v>11460</v>
      </c>
      <c r="C18" s="51">
        <f>IF(C8+C13=0,0,C8+C13)</f>
        <v>133</v>
      </c>
      <c r="D18" s="52">
        <f>IF(B18+C18=0,0,B18+C18)</f>
        <v>11593</v>
      </c>
    </row>
    <row r="19" spans="1:4" x14ac:dyDescent="0.2">
      <c r="A19" s="29" t="s">
        <v>6</v>
      </c>
      <c r="B19" s="53">
        <f>IF(SUM(B17:B18)=0,0,SUM(B17:B18))</f>
        <v>12268</v>
      </c>
      <c r="C19" s="53">
        <f>IF(SUM(C17:C18)=0,0,SUM(C17:C18))</f>
        <v>163</v>
      </c>
      <c r="D19" s="53">
        <f>IF(B19+C19=0,0,B19+C19)</f>
        <v>12431</v>
      </c>
    </row>
    <row r="20" spans="1:4" x14ac:dyDescent="0.2">
      <c r="A20" s="30"/>
      <c r="B20" s="31"/>
      <c r="C20" s="31"/>
      <c r="D20" s="31"/>
    </row>
    <row r="21" spans="1:4" ht="38.25" x14ac:dyDescent="0.2">
      <c r="A21" s="32" t="s">
        <v>19</v>
      </c>
      <c r="B21" s="26" t="s">
        <v>4</v>
      </c>
      <c r="C21" s="26" t="str">
        <f>C6</f>
        <v>Business</v>
      </c>
      <c r="D21" s="26" t="s">
        <v>13</v>
      </c>
    </row>
    <row r="22" spans="1:4" x14ac:dyDescent="0.2">
      <c r="A22" s="28" t="s">
        <v>21</v>
      </c>
      <c r="B22" s="50">
        <v>970</v>
      </c>
      <c r="C22" s="50">
        <v>7</v>
      </c>
      <c r="D22" s="52">
        <f>IF(B22+C22=0,0,B22+C22)</f>
        <v>977</v>
      </c>
    </row>
    <row r="23" spans="1:4" x14ac:dyDescent="0.2">
      <c r="A23" s="28" t="s">
        <v>14</v>
      </c>
      <c r="B23" s="50">
        <v>2880</v>
      </c>
      <c r="C23" s="50">
        <v>105</v>
      </c>
      <c r="D23" s="52">
        <f>IF(B23+C23=0,0,B23+C23)</f>
        <v>2985</v>
      </c>
    </row>
    <row r="24" spans="1:4" x14ac:dyDescent="0.2">
      <c r="A24" s="29" t="str">
        <f>A1</f>
        <v>CL&amp;P dba Eversource Energy</v>
      </c>
      <c r="B24" s="53">
        <f>IF(SUM(B22:B23)=0,0,SUM(B22:B23))</f>
        <v>3850</v>
      </c>
      <c r="C24" s="53">
        <f>IF(SUM(C22:C23)=0,0,SUM(C22:C23))</f>
        <v>112</v>
      </c>
      <c r="D24" s="53">
        <f>IF(B24+C24=0,0,B24+C24)</f>
        <v>3962</v>
      </c>
    </row>
    <row r="25" spans="1:4" x14ac:dyDescent="0.2">
      <c r="A25" s="3"/>
      <c r="B25" s="3"/>
      <c r="C25" s="3"/>
      <c r="D25" s="3"/>
    </row>
    <row r="26" spans="1:4" ht="38.25" x14ac:dyDescent="0.2">
      <c r="A26" s="32" t="s">
        <v>20</v>
      </c>
      <c r="B26" s="26" t="s">
        <v>4</v>
      </c>
      <c r="C26" s="26" t="str">
        <f>C6</f>
        <v>Business</v>
      </c>
      <c r="D26" s="26" t="s">
        <v>13</v>
      </c>
    </row>
    <row r="27" spans="1:4" x14ac:dyDescent="0.2">
      <c r="A27" s="28" t="s">
        <v>21</v>
      </c>
      <c r="B27" s="50">
        <f>IF(B17+B22=0,0,B17+B22)</f>
        <v>1778</v>
      </c>
      <c r="C27" s="50">
        <f>IF(C17+C22=0,0,C17+C22)</f>
        <v>37</v>
      </c>
      <c r="D27" s="52">
        <f>IF(D7+D22=0,0,D17+D22)</f>
        <v>1815</v>
      </c>
    </row>
    <row r="28" spans="1:4" x14ac:dyDescent="0.2">
      <c r="A28" s="28" t="s">
        <v>14</v>
      </c>
      <c r="B28" s="50">
        <f>IF(B18+B23=0,0,B18+B23)</f>
        <v>14340</v>
      </c>
      <c r="C28" s="50">
        <f>IF(C18+C23=0,0,C18+C23)</f>
        <v>238</v>
      </c>
      <c r="D28" s="52">
        <f>IF(D8+D23=0,0,D18+D23)</f>
        <v>14578</v>
      </c>
    </row>
    <row r="29" spans="1:4" x14ac:dyDescent="0.2">
      <c r="A29" s="29" t="str">
        <f>A1</f>
        <v>CL&amp;P dba Eversource Energy</v>
      </c>
      <c r="B29" s="53">
        <f>IF(SUM(B27:B28)=0,0,SUM(B27:B28))</f>
        <v>16118</v>
      </c>
      <c r="C29" s="53">
        <f>IF(SUM(C27:C28)=0,0,SUM(C27:C28))</f>
        <v>275</v>
      </c>
      <c r="D29" s="53">
        <f>SUM(D27:D28)</f>
        <v>16393</v>
      </c>
    </row>
    <row r="30" spans="1:4" x14ac:dyDescent="0.2">
      <c r="A30" s="2"/>
      <c r="B30" s="3"/>
      <c r="C30" s="3"/>
      <c r="D30" s="2"/>
    </row>
    <row r="31" spans="1:4" x14ac:dyDescent="0.2">
      <c r="A31" s="67" t="str">
        <f>"In summary, "&amp;TEXT($D$9,"0,00")&amp; " of Eversource's customers are participating in the Community Energy CTCleanEnergyOptions Program"</f>
        <v>In summary, 11,149 of Eversource's customers are participating in the Community Energy CTCleanEnergyOptions Program</v>
      </c>
      <c r="B31" s="67"/>
      <c r="C31" s="67"/>
      <c r="D31" s="67"/>
    </row>
    <row r="32" spans="1:4" x14ac:dyDescent="0.2">
      <c r="A32" s="67" t="str">
        <f>"In summary, "&amp;TEXT($D$24,"0,00")&amp; " of Eversource's customers are participating in the Sterling Planet - Renewable Energy Certificate"</f>
        <v>In summary, 3,962 of Eversource's customers are participating in the Sterling Planet - Renewable Energy Certificate</v>
      </c>
      <c r="B32" s="67"/>
      <c r="C32" s="67"/>
      <c r="D32" s="67"/>
    </row>
    <row r="33" spans="1:4" x14ac:dyDescent="0.2">
      <c r="A33" s="67" t="str">
        <f>"In summary, "&amp;TEXT($D$29,"0,00")&amp; " of Eversource's customers are participating in all REC Programs"</f>
        <v>In summary, 16,393 of Eversource's customers are participating in all REC Programs</v>
      </c>
      <c r="B33" s="67"/>
      <c r="C33" s="67"/>
      <c r="D33" s="67"/>
    </row>
    <row r="34" spans="1:4" x14ac:dyDescent="0.2">
      <c r="A34" s="67" t="s">
        <v>15</v>
      </c>
      <c r="B34" s="67"/>
      <c r="C34" s="67"/>
      <c r="D34" s="67"/>
    </row>
  </sheetData>
  <mergeCells count="8">
    <mergeCell ref="A31:D31"/>
    <mergeCell ref="A32:D32"/>
    <mergeCell ref="A33:D33"/>
    <mergeCell ref="A34:D34"/>
    <mergeCell ref="A1:D1"/>
    <mergeCell ref="A2:D2"/>
    <mergeCell ref="A3:D3"/>
    <mergeCell ref="A4:D4"/>
  </mergeCells>
  <printOptions horizontalCentered="1"/>
  <pageMargins left="0.25" right="0.25" top="0.25" bottom="0.2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Smry Load Customer</vt:lpstr>
      <vt:lpstr>Suppliers</vt:lpstr>
      <vt:lpstr>REC Program Detail</vt:lpstr>
      <vt:lpstr>'REC Program Detail'!Print_Area</vt:lpstr>
      <vt:lpstr>Suppliers!Print_Area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J Downing</dc:creator>
  <cp:lastModifiedBy>Aaron J Downing</cp:lastModifiedBy>
  <cp:lastPrinted>2019-01-14T14:17:16Z</cp:lastPrinted>
  <dcterms:created xsi:type="dcterms:W3CDTF">2019-01-04T17:35:12Z</dcterms:created>
  <dcterms:modified xsi:type="dcterms:W3CDTF">2019-01-14T17:59:59Z</dcterms:modified>
</cp:coreProperties>
</file>